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SSWebNewSite\docs\"/>
    </mc:Choice>
  </mc:AlternateContent>
  <xr:revisionPtr revIDLastSave="0" documentId="13_ncr:1_{1785A05F-8679-4AF7-A655-EFDE3E0AFB8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Inputs and Results" sheetId="1" r:id="rId1"/>
    <sheet name="workings" sheetId="2" state="hidden" r:id="rId2"/>
    <sheet name="look-up tables" sheetId="3" state="hidden" r:id="rId3"/>
  </sheets>
  <definedNames>
    <definedName name="_xlnm.Print_Area" localSheetId="0">'Inputs and Results'!$A$1:$H$33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A42" i="2" l="1"/>
  <c r="B12" i="2"/>
  <c r="C12" i="2" s="1"/>
  <c r="B11" i="2"/>
  <c r="B10" i="2"/>
  <c r="B4" i="2"/>
  <c r="C4" i="2" s="1"/>
  <c r="B3" i="2"/>
  <c r="C3" i="2" s="1"/>
  <c r="B2" i="2"/>
  <c r="A28" i="2" l="1"/>
  <c r="B13" i="2"/>
  <c r="C10" i="2"/>
  <c r="B19" i="2" s="1"/>
  <c r="C5" i="2"/>
  <c r="D3" i="2"/>
  <c r="D4" i="2"/>
  <c r="E3" i="2"/>
  <c r="E4" i="2"/>
  <c r="B14" i="2" l="1"/>
  <c r="E5" i="2"/>
  <c r="D5" i="2"/>
  <c r="C14" i="1"/>
  <c r="F8" i="2" l="1"/>
  <c r="E15" i="1"/>
  <c r="C16" i="1"/>
  <c r="A28" i="1" s="1"/>
  <c r="D6" i="2"/>
  <c r="D7" i="2" s="1"/>
  <c r="B16" i="2"/>
  <c r="C16" i="2" s="1"/>
  <c r="C7" i="2" l="1"/>
  <c r="D16" i="2"/>
  <c r="C8" i="2" l="1"/>
  <c r="J28" i="2" l="1"/>
  <c r="I28" i="2" s="1"/>
  <c r="I31" i="2" s="1"/>
  <c r="D8" i="2"/>
  <c r="J36" i="2" s="1"/>
  <c r="I36" i="2" s="1"/>
  <c r="J35" i="2"/>
  <c r="I35" i="2" s="1"/>
  <c r="C19" i="2" s="1"/>
  <c r="J12" i="2"/>
  <c r="I12" i="2" s="1"/>
  <c r="I16" i="2" s="1"/>
  <c r="C20" i="2" s="1"/>
  <c r="J21" i="2"/>
  <c r="I21" i="2" s="1"/>
  <c r="I24" i="2" s="1"/>
  <c r="J13" i="2"/>
  <c r="I13" i="2" s="1"/>
  <c r="I17" i="2" s="1"/>
  <c r="C20" i="1" s="1"/>
  <c r="G24" i="1" s="1"/>
  <c r="C24" i="1" s="1"/>
  <c r="C18" i="1" l="1"/>
  <c r="J37" i="2"/>
  <c r="I37" i="2" s="1"/>
  <c r="B20" i="2" l="1"/>
  <c r="C22" i="1" s="1"/>
  <c r="C26" i="1" s="1"/>
</calcChain>
</file>

<file path=xl/sharedStrings.xml><?xml version="1.0" encoding="utf-8"?>
<sst xmlns="http://schemas.openxmlformats.org/spreadsheetml/2006/main" count="72" uniqueCount="57">
  <si>
    <t>Actuarial Reduction Buy-out Calculator</t>
  </si>
  <si>
    <t>Name</t>
  </si>
  <si>
    <t>DOB</t>
  </si>
  <si>
    <t>classic</t>
  </si>
  <si>
    <t>Early retirement date</t>
  </si>
  <si>
    <t>classic - pre Fresh Start PO</t>
  </si>
  <si>
    <t>premium (pension age 65)</t>
  </si>
  <si>
    <t>classic plus</t>
  </si>
  <si>
    <t>nuvos</t>
  </si>
  <si>
    <t>Pension at early retirement date</t>
  </si>
  <si>
    <t>Lump sum at early retirement date</t>
  </si>
  <si>
    <t>Date of birth</t>
  </si>
  <si>
    <t>ARR factors (C, C+, P)</t>
  </si>
  <si>
    <t>Pension scheme</t>
  </si>
  <si>
    <t>Planned retirement date</t>
  </si>
  <si>
    <t>pension</t>
  </si>
  <si>
    <t>pension age</t>
  </si>
  <si>
    <t>lump sum</t>
  </si>
  <si>
    <t>Unreduced pension at planned retirement date</t>
  </si>
  <si>
    <t>age at early retirement date</t>
  </si>
  <si>
    <t>See your latest Annual Benefit Statement for these figures</t>
  </si>
  <si>
    <t>ARR benefits (C, C+, P)</t>
  </si>
  <si>
    <t>years to pension age</t>
  </si>
  <si>
    <t>total pension at pension age</t>
  </si>
  <si>
    <t>Unreduced lump sum at planned retirement date</t>
  </si>
  <si>
    <t>cost of buying-out early pension (basic)</t>
  </si>
  <si>
    <t>ARR factors (P - NPA65)</t>
  </si>
  <si>
    <t>ARR benefits (P - NPA65)</t>
  </si>
  <si>
    <t>ARR factor (N)</t>
  </si>
  <si>
    <t>ARR benefits (N)</t>
  </si>
  <si>
    <t>Cost of pension buy-out</t>
  </si>
  <si>
    <t>C, C+, P</t>
  </si>
  <si>
    <t>N</t>
  </si>
  <si>
    <t>P - NPA65</t>
  </si>
  <si>
    <t>Pension age</t>
  </si>
  <si>
    <t>Age at planned retirement</t>
  </si>
  <si>
    <t>Actuarially reduced pension</t>
  </si>
  <si>
    <t>Actuarially reduced lump sum</t>
  </si>
  <si>
    <t>Cost of buying out actuarial reduction to pension - 100 %</t>
  </si>
  <si>
    <t>Cost of buying out actuarial reduction to lump sum - 100 %</t>
  </si>
  <si>
    <t>Cost of buying out overall actuarial reduction - 100 %</t>
  </si>
  <si>
    <t>Table 1: Factors for actuarial reduction buyout : Normal Pension Age 60</t>
  </si>
  <si>
    <t xml:space="preserve">Table 2: Factors for actuarial reduction buyout : nuvos </t>
  </si>
  <si>
    <t>Table 3: Factors for actuarial reduction buyout : Premium members with Normal Pension Age 65</t>
  </si>
  <si>
    <t>scheme</t>
  </si>
  <si>
    <t>premium</t>
  </si>
  <si>
    <t>Added 'Not applicable' ref under age 55 to prevent values appearing</t>
  </si>
  <si>
    <r>
      <t xml:space="preserve">Actuarially reduced pension - premium (NPA 65) - </t>
    </r>
    <r>
      <rPr>
        <b/>
        <sz val="10"/>
        <color rgb="FFFF0000"/>
        <rFont val="Arial"/>
        <family val="2"/>
      </rPr>
      <t>NOT USED</t>
    </r>
  </si>
  <si>
    <t>Date Printed</t>
  </si>
  <si>
    <t>KH 9-8-23</t>
  </si>
  <si>
    <t>Version Date: 24JUL2026</t>
  </si>
  <si>
    <r>
      <t xml:space="preserve">Actuarially reduced </t>
    </r>
    <r>
      <rPr>
        <b/>
        <sz val="10"/>
        <color rgb="FFFF0000"/>
        <rFont val="Arial"/>
        <family val="2"/>
      </rPr>
      <t>pension</t>
    </r>
    <r>
      <rPr>
        <b/>
        <sz val="10"/>
        <rFont val="Arial"/>
        <family val="2"/>
      </rPr>
      <t xml:space="preserve"> - classic/classic plus/premium - Factors effective 24 Jul 2026 - Series 406</t>
    </r>
  </si>
  <si>
    <r>
      <t>Actuarially reduced</t>
    </r>
    <r>
      <rPr>
        <b/>
        <sz val="10"/>
        <color rgb="FFFF0000"/>
        <rFont val="Arial"/>
        <family val="2"/>
      </rPr>
      <t xml:space="preserve"> lump sum</t>
    </r>
    <r>
      <rPr>
        <b/>
        <sz val="10"/>
        <rFont val="Arial"/>
        <family val="2"/>
      </rPr>
      <t xml:space="preserve"> - classic - Factors effective 24 Jul 2026 - Series 407</t>
    </r>
  </si>
  <si>
    <t>Actuarially reduced pension - nuvos - Factors effective 24 Jul 2026 - Series 410</t>
  </si>
  <si>
    <t>ARR factors for series 406, 407 &amp; 410 updated with new factors effective 24 Jul 2026</t>
  </si>
  <si>
    <t>ARR &amp; BUYOUT FACTORS - Notes</t>
  </si>
  <si>
    <t>No change to ARBO factors (remain same from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</si>
</sst>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£&quot;#,##0.00"/>
    <numFmt numFmtId="165" formatCode="0.0"/>
    <numFmt numFmtId="166" formatCode="#,##0.0000"/>
    <numFmt numFmtId="167" formatCode="0.000"/>
    <numFmt numFmtId="168" formatCode="0.0000"/>
    <numFmt numFmtId="169" formatCode="[$-F800]dddd\,\ mmmm\ dd\,\ yyyy"/>
  </numFmts>
  <fonts count="21" x14ac:knownFonts="1">
    <font>
      <sz val="10"/>
      <color rgb="FF00000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99CC00"/>
      <name val="Arial"/>
      <family val="2"/>
    </font>
    <font>
      <sz val="10"/>
      <color rgb="FF99CC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rgb="FF003366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8080"/>
        <bgColor rgb="FFFF8080"/>
      </patternFill>
    </fill>
    <fill>
      <patternFill patternType="solid">
        <fgColor rgb="FF3BE53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rgb="FF99CCF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 applyFont="1" applyAlignment="1"/>
    <xf numFmtId="0" fontId="1" fillId="0" borderId="0" xfId="0" applyFont="1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0" fontId="3" fillId="0" borderId="0" xfId="0" applyFont="1"/>
    <xf numFmtId="165" fontId="1" fillId="0" borderId="0" xfId="0" applyNumberFormat="1" applyFont="1"/>
    <xf numFmtId="166" fontId="1" fillId="0" borderId="0" xfId="0" applyNumberFormat="1" applyFont="1"/>
    <xf numFmtId="1" fontId="1" fillId="4" borderId="1" xfId="0" applyNumberFormat="1" applyFont="1" applyFill="1" applyBorder="1" applyAlignment="1">
      <alignment horizontal="right"/>
    </xf>
    <xf numFmtId="1" fontId="1" fillId="4" borderId="2" xfId="0" applyNumberFormat="1" applyFont="1" applyFill="1" applyBorder="1" applyAlignment="1">
      <alignment horizontal="right"/>
    </xf>
    <xf numFmtId="1" fontId="0" fillId="4" borderId="2" xfId="0" applyNumberFormat="1" applyFont="1" applyFill="1" applyBorder="1" applyAlignment="1">
      <alignment horizontal="right" vertical="top" wrapText="1"/>
    </xf>
    <xf numFmtId="1" fontId="0" fillId="4" borderId="3" xfId="0" applyNumberFormat="1" applyFont="1" applyFill="1" applyBorder="1" applyAlignment="1">
      <alignment horizontal="right" vertical="top" wrapText="1"/>
    </xf>
    <xf numFmtId="1" fontId="1" fillId="4" borderId="4" xfId="0" applyNumberFormat="1" applyFont="1" applyFill="1" applyBorder="1" applyAlignment="1">
      <alignment horizontal="right"/>
    </xf>
    <xf numFmtId="167" fontId="1" fillId="4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8" fontId="1" fillId="0" borderId="0" xfId="0" applyNumberFormat="1" applyFont="1"/>
    <xf numFmtId="1" fontId="1" fillId="0" borderId="0" xfId="0" applyNumberFormat="1" applyFont="1"/>
    <xf numFmtId="167" fontId="0" fillId="4" borderId="0" xfId="0" applyNumberFormat="1" applyFont="1" applyFill="1" applyBorder="1" applyAlignment="1">
      <alignment horizontal="right" vertical="top" wrapText="1"/>
    </xf>
    <xf numFmtId="167" fontId="0" fillId="4" borderId="6" xfId="0" applyNumberFormat="1" applyFont="1" applyFill="1" applyBorder="1" applyAlignment="1">
      <alignment horizontal="right" vertical="top" wrapText="1"/>
    </xf>
    <xf numFmtId="1" fontId="1" fillId="4" borderId="7" xfId="0" applyNumberFormat="1" applyFont="1" applyFill="1" applyBorder="1" applyAlignment="1">
      <alignment horizontal="right"/>
    </xf>
    <xf numFmtId="167" fontId="1" fillId="4" borderId="8" xfId="0" applyNumberFormat="1" applyFont="1" applyFill="1" applyBorder="1" applyAlignment="1">
      <alignment horizontal="right"/>
    </xf>
    <xf numFmtId="167" fontId="0" fillId="4" borderId="8" xfId="0" applyNumberFormat="1" applyFont="1" applyFill="1" applyBorder="1" applyAlignment="1">
      <alignment horizontal="right" vertical="top" wrapText="1"/>
    </xf>
    <xf numFmtId="167" fontId="0" fillId="4" borderId="9" xfId="0" applyNumberFormat="1" applyFont="1" applyFill="1" applyBorder="1" applyAlignment="1">
      <alignment horizontal="right" vertical="top" wrapText="1"/>
    </xf>
    <xf numFmtId="1" fontId="0" fillId="0" borderId="0" xfId="0" applyNumberFormat="1" applyFont="1" applyAlignment="1">
      <alignment horizontal="center" vertical="top" wrapText="1"/>
    </xf>
    <xf numFmtId="165" fontId="0" fillId="0" borderId="0" xfId="0" applyNumberFormat="1" applyFont="1" applyAlignment="1">
      <alignment horizontal="center" vertical="top" wrapText="1"/>
    </xf>
    <xf numFmtId="4" fontId="1" fillId="0" borderId="0" xfId="0" applyNumberFormat="1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13" fillId="0" borderId="0" xfId="0" applyFont="1"/>
    <xf numFmtId="0" fontId="1" fillId="7" borderId="1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right"/>
    </xf>
    <xf numFmtId="0" fontId="1" fillId="7" borderId="4" xfId="0" applyFont="1" applyFill="1" applyBorder="1" applyAlignment="1">
      <alignment horizontal="right"/>
    </xf>
    <xf numFmtId="2" fontId="1" fillId="7" borderId="0" xfId="0" applyNumberFormat="1" applyFont="1" applyFill="1" applyBorder="1" applyAlignment="1">
      <alignment horizontal="right"/>
    </xf>
    <xf numFmtId="2" fontId="1" fillId="7" borderId="6" xfId="0" applyNumberFormat="1" applyFont="1" applyFill="1" applyBorder="1" applyAlignment="1">
      <alignment horizontal="right"/>
    </xf>
    <xf numFmtId="0" fontId="1" fillId="7" borderId="7" xfId="0" applyFont="1" applyFill="1" applyBorder="1" applyAlignment="1">
      <alignment horizontal="right"/>
    </xf>
    <xf numFmtId="2" fontId="1" fillId="7" borderId="8" xfId="0" applyNumberFormat="1" applyFont="1" applyFill="1" applyBorder="1" applyAlignment="1">
      <alignment horizontal="right"/>
    </xf>
    <xf numFmtId="2" fontId="1" fillId="7" borderId="9" xfId="0" applyNumberFormat="1" applyFont="1" applyFill="1" applyBorder="1" applyAlignment="1">
      <alignment horizontal="right"/>
    </xf>
    <xf numFmtId="0" fontId="1" fillId="8" borderId="1" xfId="0" applyFont="1" applyFill="1" applyBorder="1" applyAlignment="1">
      <alignment horizontal="right"/>
    </xf>
    <xf numFmtId="0" fontId="1" fillId="8" borderId="2" xfId="0" applyFont="1" applyFill="1" applyBorder="1" applyAlignment="1">
      <alignment horizontal="right"/>
    </xf>
    <xf numFmtId="0" fontId="1" fillId="8" borderId="3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right"/>
    </xf>
    <xf numFmtId="2" fontId="1" fillId="8" borderId="0" xfId="0" applyNumberFormat="1" applyFont="1" applyFill="1" applyBorder="1" applyAlignment="1">
      <alignment horizontal="right"/>
    </xf>
    <xf numFmtId="2" fontId="1" fillId="8" borderId="6" xfId="0" applyNumberFormat="1" applyFont="1" applyFill="1" applyBorder="1" applyAlignment="1">
      <alignment horizontal="right"/>
    </xf>
    <xf numFmtId="0" fontId="1" fillId="8" borderId="7" xfId="0" applyFont="1" applyFill="1" applyBorder="1" applyAlignment="1">
      <alignment horizontal="right"/>
    </xf>
    <xf numFmtId="2" fontId="1" fillId="8" borderId="8" xfId="0" applyNumberFormat="1" applyFont="1" applyFill="1" applyBorder="1" applyAlignment="1">
      <alignment horizontal="right"/>
    </xf>
    <xf numFmtId="2" fontId="1" fillId="8" borderId="9" xfId="0" applyNumberFormat="1" applyFont="1" applyFill="1" applyBorder="1" applyAlignment="1">
      <alignment horizontal="right"/>
    </xf>
    <xf numFmtId="1" fontId="1" fillId="8" borderId="1" xfId="0" applyNumberFormat="1" applyFont="1" applyFill="1" applyBorder="1" applyAlignment="1">
      <alignment horizontal="right"/>
    </xf>
    <xf numFmtId="1" fontId="1" fillId="8" borderId="2" xfId="0" applyNumberFormat="1" applyFont="1" applyFill="1" applyBorder="1" applyAlignment="1">
      <alignment horizontal="right"/>
    </xf>
    <xf numFmtId="1" fontId="1" fillId="8" borderId="3" xfId="0" applyNumberFormat="1" applyFont="1" applyFill="1" applyBorder="1" applyAlignment="1">
      <alignment horizontal="right"/>
    </xf>
    <xf numFmtId="1" fontId="1" fillId="8" borderId="4" xfId="0" applyNumberFormat="1" applyFont="1" applyFill="1" applyBorder="1" applyAlignment="1">
      <alignment horizontal="right"/>
    </xf>
    <xf numFmtId="1" fontId="1" fillId="8" borderId="7" xfId="0" applyNumberFormat="1" applyFont="1" applyFill="1" applyBorder="1" applyAlignment="1">
      <alignment horizontal="right"/>
    </xf>
    <xf numFmtId="0" fontId="0" fillId="0" borderId="0" xfId="0" applyFont="1" applyAlignment="1"/>
    <xf numFmtId="1" fontId="1" fillId="0" borderId="0" xfId="0" applyNumberFormat="1" applyFont="1" applyFill="1" applyBorder="1" applyAlignment="1">
      <alignment horizontal="right"/>
    </xf>
    <xf numFmtId="167" fontId="1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/>
    <xf numFmtId="0" fontId="0" fillId="0" borderId="0" xfId="0" applyFont="1" applyFill="1" applyAlignment="1"/>
    <xf numFmtId="167" fontId="1" fillId="0" borderId="14" xfId="0" applyNumberFormat="1" applyFont="1" applyFill="1" applyBorder="1" applyAlignment="1">
      <alignment horizontal="right"/>
    </xf>
    <xf numFmtId="167" fontId="0" fillId="0" borderId="14" xfId="0" applyNumberFormat="1" applyFont="1" applyFill="1" applyBorder="1" applyAlignment="1">
      <alignment horizontal="right" vertical="top" wrapText="1"/>
    </xf>
    <xf numFmtId="0" fontId="14" fillId="9" borderId="12" xfId="1" applyFont="1" applyFill="1" applyBorder="1" applyAlignment="1">
      <alignment vertical="center"/>
    </xf>
    <xf numFmtId="0" fontId="14" fillId="9" borderId="11" xfId="1" applyFont="1" applyFill="1" applyBorder="1" applyAlignment="1">
      <alignment horizontal="center" vertical="center"/>
    </xf>
    <xf numFmtId="0" fontId="14" fillId="9" borderId="13" xfId="1" applyFont="1" applyFill="1" applyBorder="1" applyAlignment="1">
      <alignment horizontal="center" vertical="center"/>
    </xf>
    <xf numFmtId="0" fontId="14" fillId="9" borderId="12" xfId="1" applyFont="1" applyFill="1" applyBorder="1" applyAlignment="1">
      <alignment horizontal="center" vertical="center"/>
    </xf>
    <xf numFmtId="0" fontId="3" fillId="10" borderId="0" xfId="0" applyFont="1" applyFill="1"/>
    <xf numFmtId="0" fontId="1" fillId="10" borderId="0" xfId="0" applyFont="1" applyFill="1"/>
    <xf numFmtId="0" fontId="1" fillId="2" borderId="0" xfId="0" applyFont="1" applyFill="1" applyBorder="1" applyProtection="1"/>
    <xf numFmtId="0" fontId="0" fillId="0" borderId="0" xfId="0" applyFont="1" applyAlignment="1" applyProtection="1"/>
    <xf numFmtId="0" fontId="1" fillId="2" borderId="0" xfId="0" applyFont="1" applyFill="1" applyBorder="1" applyAlignment="1" applyProtection="1">
      <alignment horizontal="right"/>
    </xf>
    <xf numFmtId="2" fontId="1" fillId="2" borderId="0" xfId="0" applyNumberFormat="1" applyFont="1" applyFill="1" applyBorder="1" applyProtection="1"/>
    <xf numFmtId="0" fontId="5" fillId="2" borderId="0" xfId="0" applyFont="1" applyFill="1" applyBorder="1" applyProtection="1"/>
    <xf numFmtId="0" fontId="7" fillId="2" borderId="0" xfId="0" applyFont="1" applyFill="1" applyBorder="1" applyProtection="1"/>
    <xf numFmtId="0" fontId="3" fillId="5" borderId="5" xfId="0" applyFont="1" applyFill="1" applyBorder="1" applyProtection="1"/>
    <xf numFmtId="164" fontId="3" fillId="5" borderId="5" xfId="0" applyNumberFormat="1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vertical="center" wrapText="1"/>
    </xf>
    <xf numFmtId="164" fontId="10" fillId="2" borderId="0" xfId="0" applyNumberFormat="1" applyFont="1" applyFill="1" applyBorder="1" applyProtection="1"/>
    <xf numFmtId="0" fontId="7" fillId="2" borderId="0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wrapText="1"/>
    </xf>
    <xf numFmtId="164" fontId="3" fillId="5" borderId="5" xfId="0" applyNumberFormat="1" applyFont="1" applyFill="1" applyBorder="1" applyProtection="1"/>
    <xf numFmtId="164" fontId="11" fillId="2" borderId="0" xfId="0" applyNumberFormat="1" applyFont="1" applyFill="1" applyBorder="1" applyProtection="1"/>
    <xf numFmtId="164" fontId="12" fillId="6" borderId="5" xfId="0" applyNumberFormat="1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right" wrapText="1"/>
    </xf>
    <xf numFmtId="14" fontId="1" fillId="3" borderId="5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right"/>
      <protection locked="0"/>
    </xf>
    <xf numFmtId="164" fontId="1" fillId="3" borderId="5" xfId="0" applyNumberFormat="1" applyFont="1" applyFill="1" applyBorder="1" applyProtection="1">
      <protection locked="0"/>
    </xf>
    <xf numFmtId="0" fontId="2" fillId="2" borderId="0" xfId="0" applyFont="1" applyFill="1" applyBorder="1" applyAlignment="1" applyProtection="1">
      <alignment vertical="center"/>
    </xf>
    <xf numFmtId="0" fontId="1" fillId="0" borderId="0" xfId="0" applyFont="1" applyFill="1" applyAlignment="1"/>
    <xf numFmtId="0" fontId="16" fillId="0" borderId="0" xfId="0" applyFont="1"/>
    <xf numFmtId="15" fontId="6" fillId="0" borderId="0" xfId="0" applyNumberFormat="1" applyFont="1" applyAlignment="1"/>
    <xf numFmtId="0" fontId="1" fillId="11" borderId="1" xfId="0" applyFont="1" applyFill="1" applyBorder="1" applyAlignment="1">
      <alignment horizontal="right"/>
    </xf>
    <xf numFmtId="0" fontId="1" fillId="11" borderId="2" xfId="0" applyFont="1" applyFill="1" applyBorder="1" applyAlignment="1">
      <alignment horizontal="right"/>
    </xf>
    <xf numFmtId="0" fontId="1" fillId="11" borderId="3" xfId="0" applyFont="1" applyFill="1" applyBorder="1" applyAlignment="1">
      <alignment horizontal="right"/>
    </xf>
    <xf numFmtId="0" fontId="1" fillId="11" borderId="4" xfId="0" applyFont="1" applyFill="1" applyBorder="1" applyAlignment="1">
      <alignment horizontal="right"/>
    </xf>
    <xf numFmtId="167" fontId="1" fillId="11" borderId="0" xfId="0" applyNumberFormat="1" applyFont="1" applyFill="1" applyBorder="1" applyAlignment="1">
      <alignment horizontal="right"/>
    </xf>
    <xf numFmtId="167" fontId="1" fillId="11" borderId="6" xfId="0" applyNumberFormat="1" applyFont="1" applyFill="1" applyBorder="1" applyAlignment="1">
      <alignment horizontal="right"/>
    </xf>
    <xf numFmtId="0" fontId="1" fillId="11" borderId="7" xfId="0" applyFont="1" applyFill="1" applyBorder="1" applyAlignment="1">
      <alignment horizontal="right"/>
    </xf>
    <xf numFmtId="167" fontId="1" fillId="11" borderId="8" xfId="0" applyNumberFormat="1" applyFont="1" applyFill="1" applyBorder="1" applyAlignment="1">
      <alignment horizontal="right"/>
    </xf>
    <xf numFmtId="167" fontId="1" fillId="11" borderId="9" xfId="0" applyNumberFormat="1" applyFont="1" applyFill="1" applyBorder="1" applyAlignment="1">
      <alignment horizontal="right"/>
    </xf>
    <xf numFmtId="14" fontId="1" fillId="2" borderId="0" xfId="0" applyNumberFormat="1" applyFont="1" applyFill="1" applyBorder="1" applyAlignment="1" applyProtection="1">
      <alignment horizontal="left"/>
    </xf>
    <xf numFmtId="14" fontId="1" fillId="2" borderId="0" xfId="0" applyNumberFormat="1" applyFont="1" applyFill="1" applyBorder="1" applyProtection="1"/>
    <xf numFmtId="0" fontId="17" fillId="2" borderId="0" xfId="0" applyFont="1" applyFill="1" applyBorder="1" applyAlignment="1" applyProtection="1">
      <alignment vertical="center"/>
    </xf>
    <xf numFmtId="0" fontId="17" fillId="0" borderId="0" xfId="0" applyFont="1" applyBorder="1" applyAlignment="1" applyProtection="1"/>
    <xf numFmtId="0" fontId="17" fillId="2" borderId="0" xfId="0" applyFont="1" applyFill="1" applyBorder="1" applyProtection="1"/>
    <xf numFmtId="0" fontId="17" fillId="2" borderId="0" xfId="0" applyFont="1" applyFill="1" applyBorder="1" applyAlignment="1" applyProtection="1">
      <alignment horizontal="right"/>
    </xf>
    <xf numFmtId="0" fontId="19" fillId="0" borderId="0" xfId="0" applyFont="1" applyAlignment="1" applyProtection="1"/>
    <xf numFmtId="169" fontId="17" fillId="2" borderId="0" xfId="0" applyNumberFormat="1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7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20" fillId="2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/>
    <xf numFmtId="0" fontId="3" fillId="2" borderId="0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/>
    <xf numFmtId="167" fontId="6" fillId="0" borderId="0" xfId="0" applyNumberFormat="1" applyFont="1" applyAlignment="1">
      <alignment horizontal="left" wrapText="1"/>
    </xf>
    <xf numFmtId="0" fontId="0" fillId="0" borderId="0" xfId="0" applyFont="1" applyAlignment="1"/>
    <xf numFmtId="167" fontId="1" fillId="4" borderId="0" xfId="0" applyNumberFormat="1" applyFont="1" applyFill="1" applyAlignment="1">
      <alignment horizontal="right"/>
    </xf>
    <xf numFmtId="167" fontId="0" fillId="4" borderId="0" xfId="0" applyNumberFormat="1" applyFill="1" applyAlignment="1">
      <alignment horizontal="right" vertical="top" wrapText="1"/>
    </xf>
    <xf numFmtId="167" fontId="0" fillId="4" borderId="6" xfId="0" applyNumberFormat="1" applyFill="1" applyBorder="1" applyAlignment="1">
      <alignment horizontal="right" vertical="top" wrapText="1"/>
    </xf>
    <xf numFmtId="167" fontId="0" fillId="4" borderId="8" xfId="0" applyNumberFormat="1" applyFill="1" applyBorder="1" applyAlignment="1">
      <alignment horizontal="right" vertical="top" wrapText="1"/>
    </xf>
    <xf numFmtId="167" fontId="0" fillId="4" borderId="9" xfId="0" applyNumberFormat="1" applyFill="1" applyBorder="1" applyAlignment="1">
      <alignment horizontal="right" vertical="top" wrapText="1"/>
    </xf>
    <xf numFmtId="167" fontId="1" fillId="9" borderId="10" xfId="1" applyNumberFormat="1" applyFill="1" applyBorder="1" applyAlignment="1">
      <alignment horizontal="center" vertical="center"/>
    </xf>
    <xf numFmtId="167" fontId="1" fillId="9" borderId="11" xfId="1" applyNumberFormat="1" applyFill="1" applyBorder="1" applyAlignment="1">
      <alignment horizontal="center" vertical="center"/>
    </xf>
    <xf numFmtId="0" fontId="15" fillId="0" borderId="0" xfId="0" applyFont="1" applyAlignment="1"/>
    <xf numFmtId="15" fontId="3" fillId="0" borderId="0" xfId="0" applyNumberFormat="1" applyFont="1" applyFill="1"/>
    <xf numFmtId="0" fontId="1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/>
    <xf numFmtId="0" fontId="6" fillId="0" borderId="0" xfId="0" applyFont="1" applyFill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BE5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161934</xdr:rowOff>
    </xdr:from>
    <xdr:to>
      <xdr:col>0</xdr:col>
      <xdr:colOff>1478280</xdr:colOff>
      <xdr:row>0</xdr:row>
      <xdr:rowOff>739139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EF2CEF-983D-46D6-B8C8-E8B505F93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1934"/>
          <a:ext cx="1363980" cy="577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2" sqref="C2:E2"/>
    </sheetView>
  </sheetViews>
  <sheetFormatPr defaultColWidth="17.28515625" defaultRowHeight="15" customHeight="1" x14ac:dyDescent="0.2"/>
  <cols>
    <col min="1" max="1" width="52.42578125" style="68" customWidth="1"/>
    <col min="2" max="2" width="1.42578125" style="68" customWidth="1"/>
    <col min="3" max="3" width="24.140625" style="68" customWidth="1"/>
    <col min="4" max="4" width="2.28515625" style="68" customWidth="1"/>
    <col min="5" max="5" width="4.28515625" style="68" customWidth="1"/>
    <col min="6" max="6" width="2.5703125" style="68" customWidth="1"/>
    <col min="7" max="7" width="23.5703125" style="68" customWidth="1"/>
    <col min="8" max="8" width="14.28515625" style="68" customWidth="1"/>
    <col min="9" max="9" width="2.5703125" style="68" customWidth="1"/>
    <col min="10" max="10" width="9.140625" style="68" customWidth="1"/>
    <col min="11" max="11" width="0.85546875" style="68" customWidth="1"/>
    <col min="12" max="12" width="8.5703125" style="68" customWidth="1"/>
    <col min="13" max="13" width="14.140625" style="68" hidden="1" customWidth="1"/>
    <col min="14" max="23" width="9.140625" style="68" customWidth="1"/>
    <col min="24" max="26" width="8" style="68" customWidth="1"/>
    <col min="27" max="16384" width="17.28515625" style="68"/>
  </cols>
  <sheetData>
    <row r="1" spans="1:26" ht="67.5" customHeight="1" x14ac:dyDescent="0.2">
      <c r="A1" s="67"/>
      <c r="B1" s="67"/>
      <c r="C1" s="86" t="s">
        <v>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12.75" customHeight="1" x14ac:dyDescent="0.2">
      <c r="A2" s="69" t="s">
        <v>1</v>
      </c>
      <c r="B2" s="69"/>
      <c r="C2" s="107"/>
      <c r="D2" s="108"/>
      <c r="E2" s="109"/>
      <c r="F2" s="67"/>
      <c r="G2" s="69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5.25" customHeight="1" x14ac:dyDescent="0.2">
      <c r="A3" s="69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ht="12.75" customHeight="1" x14ac:dyDescent="0.2">
      <c r="A4" s="69" t="s">
        <v>11</v>
      </c>
      <c r="B4" s="69"/>
      <c r="C4" s="83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ht="5.25" customHeight="1" x14ac:dyDescent="0.2">
      <c r="A5" s="69"/>
      <c r="B5" s="69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12.75" customHeight="1" x14ac:dyDescent="0.2">
      <c r="A6" s="69" t="s">
        <v>14</v>
      </c>
      <c r="B6" s="69"/>
      <c r="C6" s="83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ht="12.75" customHeight="1" x14ac:dyDescent="0.2">
      <c r="A7" s="69"/>
      <c r="B7" s="69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ht="12.75" customHeight="1" x14ac:dyDescent="0.2">
      <c r="A8" s="69" t="s">
        <v>13</v>
      </c>
      <c r="B8" s="67"/>
      <c r="C8" s="84"/>
      <c r="D8" s="67"/>
      <c r="E8" s="67"/>
      <c r="F8" s="67"/>
      <c r="G8" s="67"/>
      <c r="H8" s="69"/>
      <c r="I8" s="69"/>
      <c r="J8" s="70"/>
      <c r="K8" s="67"/>
      <c r="L8" s="71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5.25" customHeight="1" x14ac:dyDescent="0.2">
      <c r="A9" s="69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ht="12.75" customHeight="1" x14ac:dyDescent="0.2">
      <c r="A10" s="69" t="s">
        <v>18</v>
      </c>
      <c r="B10" s="69"/>
      <c r="C10" s="85"/>
      <c r="D10" s="67"/>
      <c r="E10" s="114" t="s">
        <v>20</v>
      </c>
      <c r="F10" s="111"/>
      <c r="G10" s="111"/>
      <c r="H10" s="67"/>
      <c r="I10" s="67"/>
      <c r="J10" s="67"/>
      <c r="K10" s="67"/>
      <c r="L10" s="67"/>
      <c r="M10" s="67" t="s">
        <v>3</v>
      </c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ht="5.25" customHeight="1" x14ac:dyDescent="0.2">
      <c r="A11" s="69"/>
      <c r="B11" s="69"/>
      <c r="C11" s="67"/>
      <c r="D11" s="67"/>
      <c r="E11" s="111"/>
      <c r="F11" s="115"/>
      <c r="G11" s="111"/>
      <c r="H11" s="67"/>
      <c r="I11" s="67"/>
      <c r="J11" s="67"/>
      <c r="K11" s="67"/>
      <c r="L11" s="67"/>
      <c r="M11" s="67" t="s">
        <v>45</v>
      </c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ht="12.75" customHeight="1" x14ac:dyDescent="0.2">
      <c r="A12" s="69" t="s">
        <v>24</v>
      </c>
      <c r="B12" s="67"/>
      <c r="C12" s="85"/>
      <c r="D12" s="67"/>
      <c r="E12" s="111"/>
      <c r="F12" s="111"/>
      <c r="G12" s="111"/>
      <c r="H12" s="67"/>
      <c r="I12" s="67"/>
      <c r="J12" s="67"/>
      <c r="K12" s="67"/>
      <c r="L12" s="67"/>
      <c r="M12" s="67" t="s">
        <v>7</v>
      </c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20.25" customHeight="1" x14ac:dyDescent="0.2">
      <c r="A13" s="69"/>
      <c r="B13" s="67"/>
      <c r="C13" s="67"/>
      <c r="D13" s="72"/>
      <c r="E13" s="67"/>
      <c r="F13" s="67"/>
      <c r="G13" s="67"/>
      <c r="H13" s="67"/>
      <c r="I13" s="67"/>
      <c r="J13" s="67"/>
      <c r="K13" s="67"/>
      <c r="L13" s="67"/>
      <c r="M13" s="67" t="s">
        <v>8</v>
      </c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ht="12.75" customHeight="1" x14ac:dyDescent="0.2">
      <c r="A14" s="69" t="s">
        <v>34</v>
      </c>
      <c r="B14" s="67"/>
      <c r="C14" s="73" t="e">
        <f ca="1">workings!$B$13</f>
        <v>#N/A</v>
      </c>
      <c r="D14" s="67"/>
      <c r="E14" s="67"/>
      <c r="F14" s="67"/>
      <c r="G14" s="67"/>
      <c r="H14" s="67"/>
      <c r="I14" s="67"/>
      <c r="J14" s="67"/>
      <c r="K14" s="67"/>
      <c r="L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ht="3" customHeight="1" x14ac:dyDescent="0.2">
      <c r="A15" s="69"/>
      <c r="B15" s="67"/>
      <c r="C15" s="67"/>
      <c r="D15" s="67"/>
      <c r="E15" s="110" t="e">
        <f ca="1">IF((workings!B14&lt;workings!B13),"","Over pension age, so no actuarial reduction")</f>
        <v>#N/A</v>
      </c>
      <c r="F15" s="111"/>
      <c r="G15" s="111"/>
      <c r="H15" s="111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ht="12.75" customHeight="1" x14ac:dyDescent="0.2">
      <c r="A16" s="69" t="s">
        <v>35</v>
      </c>
      <c r="B16" s="67"/>
      <c r="C16" s="73">
        <f>ROUNDDOWN(workings!B14,0)</f>
        <v>0</v>
      </c>
      <c r="D16" s="67"/>
      <c r="E16" s="111"/>
      <c r="F16" s="111"/>
      <c r="G16" s="111"/>
      <c r="H16" s="111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ht="3" customHeight="1" x14ac:dyDescent="0.2">
      <c r="A17" s="69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ht="13.5" customHeight="1" x14ac:dyDescent="0.2">
      <c r="A18" s="69" t="s">
        <v>36</v>
      </c>
      <c r="B18" s="69"/>
      <c r="C18" s="74" t="str">
        <f>IF((C8="nuvos"),workings!I31,workings!C20)</f>
        <v>Not applicable</v>
      </c>
      <c r="D18" s="67"/>
      <c r="E18" s="67"/>
      <c r="F18" s="75"/>
      <c r="G18" s="76"/>
      <c r="H18" s="77"/>
      <c r="I18" s="77"/>
      <c r="J18" s="77"/>
      <c r="K18" s="77"/>
      <c r="L18" s="7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ht="3" customHeight="1" x14ac:dyDescent="0.2">
      <c r="A19" s="69"/>
      <c r="B19" s="67"/>
      <c r="C19" s="67"/>
      <c r="D19" s="67"/>
      <c r="E19" s="75"/>
      <c r="F19" s="75"/>
      <c r="G19" s="76"/>
      <c r="H19" s="77"/>
      <c r="I19" s="77"/>
      <c r="J19" s="77"/>
      <c r="K19" s="77"/>
      <c r="L19" s="77"/>
      <c r="M19" s="7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ht="12.75" customHeight="1" x14ac:dyDescent="0.2">
      <c r="A20" s="69" t="s">
        <v>37</v>
      </c>
      <c r="B20" s="67"/>
      <c r="C20" s="74" t="e">
        <f ca="1">IF(OR(C8="nuvos",C8="premium (pension age 60)",C8="premium (pension age 65)"),0,workings!I17)</f>
        <v>#N/A</v>
      </c>
      <c r="D20" s="67"/>
      <c r="E20" s="75"/>
      <c r="F20" s="75"/>
      <c r="G20" s="76"/>
      <c r="H20" s="78"/>
      <c r="I20" s="78"/>
      <c r="J20" s="78"/>
      <c r="K20" s="78"/>
      <c r="L20" s="78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ht="14.25" customHeight="1" x14ac:dyDescent="0.2">
      <c r="A21" s="69"/>
      <c r="B21" s="69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ht="12.75" customHeight="1" x14ac:dyDescent="0.2">
      <c r="A22" s="69" t="s">
        <v>38</v>
      </c>
      <c r="B22" s="67"/>
      <c r="C22" s="74" t="e">
        <f>ROUND(workings!B20,2)</f>
        <v>#REF!</v>
      </c>
      <c r="D22" s="67"/>
      <c r="E22" s="69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3" customHeight="1" x14ac:dyDescent="0.2">
      <c r="A23" s="69"/>
      <c r="B23" s="67"/>
      <c r="C23" s="67"/>
      <c r="D23" s="67"/>
      <c r="E23" s="69"/>
      <c r="F23" s="67"/>
      <c r="G23" s="67"/>
      <c r="H23" s="67"/>
      <c r="I23" s="67"/>
      <c r="J23" s="7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12.75" customHeight="1" x14ac:dyDescent="0.2">
      <c r="A24" s="69" t="s">
        <v>39</v>
      </c>
      <c r="B24" s="67"/>
      <c r="C24" s="79">
        <f>IF(OR(C8="classic",C8="classic plus"),G24,0)</f>
        <v>0</v>
      </c>
      <c r="D24" s="67"/>
      <c r="E24" s="69"/>
      <c r="F24" s="67"/>
      <c r="G24" s="80" t="e">
        <f ca="1">ROUND((C12-C20),2)</f>
        <v>#N/A</v>
      </c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3" customHeight="1" x14ac:dyDescent="0.2">
      <c r="A25" s="69"/>
      <c r="B25" s="67"/>
      <c r="C25" s="67"/>
      <c r="D25" s="67"/>
      <c r="E25" s="69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12.75" customHeight="1" x14ac:dyDescent="0.2">
      <c r="A26" s="69" t="s">
        <v>40</v>
      </c>
      <c r="B26" s="78"/>
      <c r="C26" s="81" t="e">
        <f>SUM(C22+C24)</f>
        <v>#REF!</v>
      </c>
      <c r="D26" s="78"/>
      <c r="E26" s="69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26.25" customHeight="1" x14ac:dyDescent="0.2">
      <c r="A27" s="82"/>
      <c r="B27" s="78"/>
      <c r="C27" s="78"/>
      <c r="D27" s="78"/>
      <c r="E27" s="78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12.75" x14ac:dyDescent="0.2">
      <c r="A28" s="112" t="str">
        <f>IF(AND(C16&gt;0, C16&lt;55),"This calculator should not be used for retirement below age 55, please contact JSS to discuss further."," ")</f>
        <v xml:space="preserve"> </v>
      </c>
      <c r="B28" s="113"/>
      <c r="C28" s="113"/>
      <c r="D28" s="113"/>
      <c r="E28" s="113"/>
      <c r="F28" s="113"/>
      <c r="G28" s="113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ht="13.5" customHeight="1" x14ac:dyDescent="0.2">
      <c r="A29" s="113"/>
      <c r="B29" s="113"/>
      <c r="C29" s="113"/>
      <c r="D29" s="113"/>
      <c r="E29" s="113"/>
      <c r="F29" s="113"/>
      <c r="G29" s="113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s="105" customFormat="1" ht="12.75" customHeight="1" x14ac:dyDescent="0.2">
      <c r="A30" s="101" t="s">
        <v>50</v>
      </c>
      <c r="B30" s="102"/>
      <c r="C30" s="102"/>
      <c r="D30" s="102"/>
      <c r="E30" s="103"/>
      <c r="F30" s="104" t="s">
        <v>48</v>
      </c>
      <c r="G30" s="106">
        <f ca="1">TODAY()</f>
        <v>46238</v>
      </c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spans="1:26" ht="12.75" customHeight="1" x14ac:dyDescent="0.2">
      <c r="A31" s="69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ht="12.75" customHeight="1" x14ac:dyDescent="0.2">
      <c r="A32" s="99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ht="12.75" customHeight="1" x14ac:dyDescent="0.2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ht="12.75" customHeight="1" x14ac:dyDescent="0.2">
      <c r="A34" s="100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ht="12.75" customHeight="1" x14ac:dyDescent="0.2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1:26" ht="12.75" customHeight="1" x14ac:dyDescent="0.2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spans="1:26" ht="12.75" customHeight="1" x14ac:dyDescent="0.2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ht="12.75" customHeight="1" x14ac:dyDescent="0.2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1:26" ht="12.75" customHeight="1" x14ac:dyDescent="0.2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ht="12.75" customHeight="1" x14ac:dyDescent="0.2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 ht="12.75" customHeight="1" x14ac:dyDescent="0.2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ht="12.75" customHeight="1" x14ac:dyDescent="0.2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1:26" ht="12.75" customHeight="1" x14ac:dyDescent="0.2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6" ht="12.75" customHeight="1" x14ac:dyDescent="0.2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1:26" ht="12.75" customHeight="1" x14ac:dyDescent="0.2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ht="12.75" customHeight="1" x14ac:dyDescent="0.2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1:26" ht="12.75" customHeight="1" x14ac:dyDescent="0.2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1:26" ht="12.75" customHeight="1" x14ac:dyDescent="0.2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1:26" ht="12.75" customHeight="1" x14ac:dyDescent="0.2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1:26" ht="12.75" customHeight="1" x14ac:dyDescent="0.2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1:26" ht="12.75" customHeight="1" x14ac:dyDescent="0.2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1:26" ht="12.75" customHeight="1" x14ac:dyDescent="0.2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1:26" ht="12.75" customHeight="1" x14ac:dyDescent="0.2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1:26" ht="12.75" customHeight="1" x14ac:dyDescent="0.2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ht="12.75" customHeight="1" x14ac:dyDescent="0.2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ht="12.75" customHeight="1" x14ac:dyDescent="0.2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ht="12.75" customHeight="1" x14ac:dyDescent="0.2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ht="12.75" customHeight="1" x14ac:dyDescent="0.2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ht="12.75" customHeight="1" x14ac:dyDescent="0.2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1:26" ht="12.75" customHeight="1" x14ac:dyDescent="0.2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ht="12.75" customHeight="1" x14ac:dyDescent="0.2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1:26" ht="12.75" customHeight="1" x14ac:dyDescent="0.2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1:26" ht="12.75" customHeight="1" x14ac:dyDescent="0.2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:26" ht="12.75" customHeight="1" x14ac:dyDescent="0.2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ht="12.75" customHeight="1" x14ac:dyDescent="0.2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ht="12.75" customHeight="1" x14ac:dyDescent="0.2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spans="1:26" ht="12.75" customHeight="1" x14ac:dyDescent="0.2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ht="12.75" customHeight="1" x14ac:dyDescent="0.2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spans="1:26" ht="12.75" customHeight="1" x14ac:dyDescent="0.2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spans="1:26" ht="12.75" customHeight="1" x14ac:dyDescent="0.2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ht="12.75" customHeight="1" x14ac:dyDescent="0.2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12.75" customHeight="1" x14ac:dyDescent="0.2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12.75" customHeight="1" x14ac:dyDescent="0.2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12.75" customHeight="1" x14ac:dyDescent="0.2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12.75" customHeight="1" x14ac:dyDescent="0.2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12.75" customHeight="1" x14ac:dyDescent="0.2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12.75" customHeight="1" x14ac:dyDescent="0.2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12.75" customHeight="1" x14ac:dyDescent="0.2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12.75" customHeight="1" x14ac:dyDescent="0.2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spans="1:26" ht="12.75" customHeight="1" x14ac:dyDescent="0.2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spans="1:26" ht="12.75" customHeight="1" x14ac:dyDescent="0.2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spans="1:26" ht="12.75" customHeight="1" x14ac:dyDescent="0.2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spans="1:26" ht="12.75" customHeight="1" x14ac:dyDescent="0.2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spans="1:26" ht="12.75" customHeight="1" x14ac:dyDescent="0.2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spans="1:26" ht="12.75" customHeight="1" x14ac:dyDescent="0.2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ht="12.75" customHeight="1" x14ac:dyDescent="0.2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spans="1:26" ht="12.75" customHeight="1" x14ac:dyDescent="0.2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spans="1:26" ht="12.75" customHeight="1" x14ac:dyDescent="0.2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spans="1:26" ht="12.75" customHeight="1" x14ac:dyDescent="0.2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spans="1:26" ht="12.75" customHeight="1" x14ac:dyDescent="0.2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spans="1:26" ht="12.75" customHeight="1" x14ac:dyDescent="0.2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spans="1:26" ht="12.75" customHeight="1" x14ac:dyDescent="0.2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spans="1:26" ht="12.75" customHeight="1" x14ac:dyDescent="0.2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spans="1:26" ht="12.75" customHeight="1" x14ac:dyDescent="0.2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spans="1:26" ht="12.75" customHeight="1" x14ac:dyDescent="0.2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spans="1:26" ht="12.75" customHeight="1" x14ac:dyDescent="0.2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spans="1:26" ht="12.75" customHeight="1" x14ac:dyDescent="0.2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spans="1:26" ht="12.75" customHeight="1" x14ac:dyDescent="0.2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spans="1:26" ht="12.75" customHeight="1" x14ac:dyDescent="0.2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spans="1:26" ht="12.75" customHeight="1" x14ac:dyDescent="0.2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spans="1:26" ht="12.75" customHeight="1" x14ac:dyDescent="0.2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spans="1:26" ht="12.75" customHeight="1" x14ac:dyDescent="0.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ht="12.75" customHeight="1" x14ac:dyDescent="0.2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12.75" customHeight="1" x14ac:dyDescent="0.2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spans="1:26" ht="12.75" customHeight="1" x14ac:dyDescent="0.2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spans="1:26" ht="12.75" customHeight="1" x14ac:dyDescent="0.2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spans="1:26" ht="12.75" customHeight="1" x14ac:dyDescent="0.2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spans="1:26" ht="12.75" customHeight="1" x14ac:dyDescent="0.2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spans="1:26" ht="12.75" customHeight="1" x14ac:dyDescent="0.2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spans="1:26" ht="12.75" customHeight="1" x14ac:dyDescent="0.2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spans="1:26" ht="12.75" customHeight="1" x14ac:dyDescent="0.2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ht="12.75" customHeight="1" x14ac:dyDescent="0.2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spans="1:26" ht="12.75" customHeight="1" x14ac:dyDescent="0.2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spans="1:26" ht="12.75" customHeight="1" x14ac:dyDescent="0.2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spans="1:26" ht="12.75" customHeight="1" x14ac:dyDescent="0.2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spans="1:26" ht="12.75" customHeight="1" x14ac:dyDescent="0.2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spans="1:26" ht="12.75" customHeight="1" x14ac:dyDescent="0.2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 spans="1:26" ht="12.75" customHeight="1" x14ac:dyDescent="0.2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 spans="1:26" ht="12.75" customHeight="1" x14ac:dyDescent="0.2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 spans="1:26" ht="12.75" customHeight="1" x14ac:dyDescent="0.2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 spans="1:26" ht="12.75" customHeight="1" x14ac:dyDescent="0.2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 spans="1:26" ht="12.75" customHeight="1" x14ac:dyDescent="0.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 spans="1:26" ht="12.75" customHeight="1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 spans="1:26" ht="12.75" customHeight="1" x14ac:dyDescent="0.2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 spans="1:26" ht="12.75" customHeight="1" x14ac:dyDescent="0.2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spans="1:26" ht="12.75" customHeight="1" x14ac:dyDescent="0.2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spans="1:26" ht="12.75" customHeight="1" x14ac:dyDescent="0.2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spans="1:26" ht="12.75" customHeight="1" x14ac:dyDescent="0.2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spans="1:26" ht="12.75" customHeight="1" x14ac:dyDescent="0.2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spans="1:26" ht="12.75" customHeight="1" x14ac:dyDescent="0.2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spans="1:26" ht="12.75" customHeight="1" x14ac:dyDescent="0.2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 spans="1:26" ht="12.75" customHeight="1" x14ac:dyDescent="0.2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spans="1:26" ht="12.75" customHeight="1" x14ac:dyDescent="0.2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spans="1:26" ht="12.75" customHeight="1" x14ac:dyDescent="0.2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spans="1:26" ht="12.75" customHeight="1" x14ac:dyDescent="0.2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spans="1:26" ht="12.75" customHeight="1" x14ac:dyDescent="0.2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spans="1:26" ht="12.75" customHeight="1" x14ac:dyDescent="0.2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spans="1:26" ht="12.75" customHeight="1" x14ac:dyDescent="0.2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 spans="1:26" ht="12.75" customHeight="1" x14ac:dyDescent="0.2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 spans="1:26" ht="12.75" customHeight="1" x14ac:dyDescent="0.2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 spans="1:26" ht="12.75" customHeight="1" x14ac:dyDescent="0.2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spans="1:26" ht="12.75" customHeight="1" x14ac:dyDescent="0.2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 spans="1:26" ht="12.75" customHeight="1" x14ac:dyDescent="0.2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spans="1:26" ht="12.75" customHeight="1" x14ac:dyDescent="0.2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 spans="1:26" ht="12.75" customHeight="1" x14ac:dyDescent="0.2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 spans="1:26" ht="12.75" customHeight="1" x14ac:dyDescent="0.2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spans="1:26" ht="12.75" customHeight="1" x14ac:dyDescent="0.2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spans="1:26" ht="12.75" customHeight="1" x14ac:dyDescent="0.2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spans="1:26" ht="12.75" customHeight="1" x14ac:dyDescent="0.2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spans="1:26" ht="12.75" customHeight="1" x14ac:dyDescent="0.2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spans="1:26" ht="12.75" customHeight="1" x14ac:dyDescent="0.2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 spans="1:26" ht="12.75" customHeight="1" x14ac:dyDescent="0.2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spans="1:26" ht="12.75" customHeight="1" x14ac:dyDescent="0.2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spans="1:26" ht="12.75" customHeight="1" x14ac:dyDescent="0.2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spans="1:26" ht="12.75" customHeight="1" x14ac:dyDescent="0.2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spans="1:26" ht="12.75" customHeight="1" x14ac:dyDescent="0.2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spans="1:26" ht="12.75" customHeight="1" x14ac:dyDescent="0.2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 spans="1:26" ht="12.75" customHeight="1" x14ac:dyDescent="0.2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spans="1:26" ht="12.75" customHeight="1" x14ac:dyDescent="0.2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spans="1:26" ht="12.75" customHeight="1" x14ac:dyDescent="0.2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 spans="1:26" ht="12.75" customHeight="1" x14ac:dyDescent="0.2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spans="1:26" ht="12.75" customHeight="1" x14ac:dyDescent="0.2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 spans="1:26" ht="12.75" customHeight="1" x14ac:dyDescent="0.2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spans="1:26" ht="12.75" customHeight="1" x14ac:dyDescent="0.2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spans="1:26" ht="12.75" customHeight="1" x14ac:dyDescent="0.2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spans="1:26" ht="12.75" customHeight="1" x14ac:dyDescent="0.2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spans="1:26" ht="12.75" customHeight="1" x14ac:dyDescent="0.2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spans="1:26" ht="12.75" customHeight="1" x14ac:dyDescent="0.2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spans="1:26" ht="12.75" customHeight="1" x14ac:dyDescent="0.2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spans="1:26" ht="12.75" customHeight="1" x14ac:dyDescent="0.2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spans="1:26" ht="12.75" customHeight="1" x14ac:dyDescent="0.2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spans="1:26" ht="12.75" customHeight="1" x14ac:dyDescent="0.2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spans="1:26" ht="12.75" customHeight="1" x14ac:dyDescent="0.2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spans="1:26" ht="12.75" customHeight="1" x14ac:dyDescent="0.2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spans="1:26" ht="12.75" customHeight="1" x14ac:dyDescent="0.2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spans="1:26" ht="12.75" customHeight="1" x14ac:dyDescent="0.2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spans="1:26" ht="12.75" customHeight="1" x14ac:dyDescent="0.2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spans="1:26" ht="12.75" customHeight="1" x14ac:dyDescent="0.2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spans="1:26" ht="12.75" customHeight="1" x14ac:dyDescent="0.2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spans="1:26" ht="12.75" customHeight="1" x14ac:dyDescent="0.2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spans="1:26" ht="12.75" customHeight="1" x14ac:dyDescent="0.2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spans="1:26" ht="12.75" customHeight="1" x14ac:dyDescent="0.2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spans="1:26" ht="12.75" customHeight="1" x14ac:dyDescent="0.2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spans="1:26" ht="12.75" customHeight="1" x14ac:dyDescent="0.2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spans="1:26" ht="12.75" customHeight="1" x14ac:dyDescent="0.2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spans="1:26" ht="12.75" customHeight="1" x14ac:dyDescent="0.2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 spans="1:26" ht="12.75" customHeight="1" x14ac:dyDescent="0.2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 spans="1:26" ht="12.75" customHeight="1" x14ac:dyDescent="0.2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 spans="1:26" ht="12.75" customHeight="1" x14ac:dyDescent="0.2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spans="1:26" ht="12.75" customHeight="1" x14ac:dyDescent="0.2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spans="1:26" ht="12.75" customHeight="1" x14ac:dyDescent="0.2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spans="1:26" ht="12.75" customHeight="1" x14ac:dyDescent="0.2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spans="1:26" ht="12.75" customHeight="1" x14ac:dyDescent="0.2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spans="1:26" ht="12.75" customHeight="1" x14ac:dyDescent="0.2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spans="1:26" ht="12.75" customHeight="1" x14ac:dyDescent="0.2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 spans="1:26" ht="12.75" customHeight="1" x14ac:dyDescent="0.2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 spans="1:26" ht="12.75" customHeight="1" x14ac:dyDescent="0.2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 spans="1:26" ht="12.75" customHeight="1" x14ac:dyDescent="0.2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spans="1:26" ht="12.75" customHeight="1" x14ac:dyDescent="0.2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spans="1:26" ht="12.75" customHeight="1" x14ac:dyDescent="0.2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spans="1:26" ht="12.75" customHeight="1" x14ac:dyDescent="0.2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spans="1:26" ht="12.75" customHeight="1" x14ac:dyDescent="0.2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 spans="1:26" ht="12.75" customHeight="1" x14ac:dyDescent="0.2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 spans="1:26" ht="12.75" customHeight="1" x14ac:dyDescent="0.2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 spans="1:26" ht="12.75" customHeight="1" x14ac:dyDescent="0.2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spans="1:26" ht="12.75" customHeight="1" x14ac:dyDescent="0.2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 spans="1:26" ht="12.75" customHeight="1" x14ac:dyDescent="0.2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 spans="1:26" ht="12.75" customHeight="1" x14ac:dyDescent="0.2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spans="1:26" ht="12.75" customHeight="1" x14ac:dyDescent="0.2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spans="1:26" ht="12.75" customHeight="1" x14ac:dyDescent="0.2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spans="1:26" ht="12.75" customHeight="1" x14ac:dyDescent="0.2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 spans="1:26" ht="12.75" customHeight="1" x14ac:dyDescent="0.2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spans="1:26" ht="12.75" customHeight="1" x14ac:dyDescent="0.2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 spans="1:26" ht="12.75" customHeight="1" x14ac:dyDescent="0.2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spans="1:26" ht="12.75" customHeight="1" x14ac:dyDescent="0.2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spans="1:26" ht="12.75" customHeight="1" x14ac:dyDescent="0.2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spans="1:26" ht="12.75" customHeight="1" x14ac:dyDescent="0.2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spans="1:26" ht="12.75" customHeight="1" x14ac:dyDescent="0.2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 spans="1:26" ht="12.75" customHeight="1" x14ac:dyDescent="0.2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 spans="1:26" ht="12.75" customHeight="1" x14ac:dyDescent="0.2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 spans="1:26" ht="12.75" customHeight="1" x14ac:dyDescent="0.2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spans="1:26" ht="12.75" customHeight="1" x14ac:dyDescent="0.2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spans="1:26" ht="12.75" customHeight="1" x14ac:dyDescent="0.2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spans="1:26" ht="12.75" customHeight="1" x14ac:dyDescent="0.2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spans="1:26" ht="12.75" customHeight="1" x14ac:dyDescent="0.2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spans="1:26" ht="12.75" customHeight="1" x14ac:dyDescent="0.2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spans="1:26" ht="12.75" customHeight="1" x14ac:dyDescent="0.2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spans="1:26" ht="12.75" customHeight="1" x14ac:dyDescent="0.2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spans="1:26" ht="12.75" customHeight="1" x14ac:dyDescent="0.2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spans="1:26" ht="12.75" customHeight="1" x14ac:dyDescent="0.2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spans="1:26" ht="12.75" customHeight="1" x14ac:dyDescent="0.2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spans="1:26" ht="12.75" customHeight="1" x14ac:dyDescent="0.2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spans="1:26" ht="12.75" customHeight="1" x14ac:dyDescent="0.2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spans="1:26" ht="12.75" customHeight="1" x14ac:dyDescent="0.2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spans="1:26" ht="12.75" customHeight="1" x14ac:dyDescent="0.2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spans="1:26" ht="12.75" customHeight="1" x14ac:dyDescent="0.2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spans="1:26" ht="12.75" customHeight="1" x14ac:dyDescent="0.2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spans="1:26" ht="12.75" customHeight="1" x14ac:dyDescent="0.2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spans="1:26" ht="12.75" customHeight="1" x14ac:dyDescent="0.2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spans="1:26" ht="12.75" customHeight="1" x14ac:dyDescent="0.2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spans="1:26" ht="12.75" customHeight="1" x14ac:dyDescent="0.2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spans="1:26" ht="12.75" customHeight="1" x14ac:dyDescent="0.2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spans="1:26" ht="12.75" customHeight="1" x14ac:dyDescent="0.2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spans="1:26" ht="12.75" customHeight="1" x14ac:dyDescent="0.2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spans="1:26" ht="12.75" customHeight="1" x14ac:dyDescent="0.2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spans="1:26" ht="12.75" customHeight="1" x14ac:dyDescent="0.2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spans="1:26" ht="12.75" customHeight="1" x14ac:dyDescent="0.2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spans="1:26" ht="12.75" customHeight="1" x14ac:dyDescent="0.2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spans="1:26" ht="12.75" customHeight="1" x14ac:dyDescent="0.2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spans="1:26" ht="12.75" customHeight="1" x14ac:dyDescent="0.2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spans="1:26" ht="12.75" customHeight="1" x14ac:dyDescent="0.2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spans="1:26" ht="12.75" customHeight="1" x14ac:dyDescent="0.2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spans="1:26" ht="12.75" customHeight="1" x14ac:dyDescent="0.2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spans="1:26" ht="12.75" customHeight="1" x14ac:dyDescent="0.2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spans="1:26" ht="12.75" customHeight="1" x14ac:dyDescent="0.2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spans="1:26" ht="12.75" customHeight="1" x14ac:dyDescent="0.2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spans="1:26" ht="12.75" customHeight="1" x14ac:dyDescent="0.2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spans="1:26" ht="12.75" customHeight="1" x14ac:dyDescent="0.2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spans="1:26" ht="12.75" customHeight="1" x14ac:dyDescent="0.2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spans="1:26" ht="12.75" customHeight="1" x14ac:dyDescent="0.2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spans="1:26" ht="12.75" customHeight="1" x14ac:dyDescent="0.2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spans="1:26" ht="12.75" customHeight="1" x14ac:dyDescent="0.2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spans="1:26" ht="12.75" customHeight="1" x14ac:dyDescent="0.2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spans="1:26" ht="12.75" customHeight="1" x14ac:dyDescent="0.2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spans="1:26" ht="12.75" customHeight="1" x14ac:dyDescent="0.2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spans="1:26" ht="12.75" customHeight="1" x14ac:dyDescent="0.2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spans="1:26" ht="12.75" customHeight="1" x14ac:dyDescent="0.2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spans="1:26" ht="12.75" customHeight="1" x14ac:dyDescent="0.2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spans="1:26" ht="12.75" customHeight="1" x14ac:dyDescent="0.2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spans="1:26" ht="12.75" customHeight="1" x14ac:dyDescent="0.2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spans="1:26" ht="12.75" customHeight="1" x14ac:dyDescent="0.2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spans="1:26" ht="12.75" customHeight="1" x14ac:dyDescent="0.2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spans="1:26" ht="12.75" customHeight="1" x14ac:dyDescent="0.2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spans="1:26" ht="12.75" customHeight="1" x14ac:dyDescent="0.2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spans="1:26" ht="12.75" customHeight="1" x14ac:dyDescent="0.2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spans="1:26" ht="12.75" customHeight="1" x14ac:dyDescent="0.2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spans="1:26" ht="12.75" customHeight="1" x14ac:dyDescent="0.2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spans="1:26" ht="12.75" customHeight="1" x14ac:dyDescent="0.2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spans="1:26" ht="12.75" customHeight="1" x14ac:dyDescent="0.2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spans="1:26" ht="12.75" customHeight="1" x14ac:dyDescent="0.2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spans="1:26" ht="12.75" customHeight="1" x14ac:dyDescent="0.2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spans="1:26" ht="12.75" customHeight="1" x14ac:dyDescent="0.2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spans="1:26" ht="12.75" customHeight="1" x14ac:dyDescent="0.2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spans="1:26" ht="12.75" customHeight="1" x14ac:dyDescent="0.2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spans="1:26" ht="12.75" customHeight="1" x14ac:dyDescent="0.2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spans="1:26" ht="12.75" customHeight="1" x14ac:dyDescent="0.2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spans="1:26" ht="12.75" customHeight="1" x14ac:dyDescent="0.2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spans="1:26" ht="12.75" customHeight="1" x14ac:dyDescent="0.2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spans="1:26" ht="12.75" customHeight="1" x14ac:dyDescent="0.2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spans="1:26" ht="12.75" customHeight="1" x14ac:dyDescent="0.2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spans="1:26" ht="12.75" customHeight="1" x14ac:dyDescent="0.2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spans="1:26" ht="12.75" customHeight="1" x14ac:dyDescent="0.2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spans="1:26" ht="12.75" customHeight="1" x14ac:dyDescent="0.2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spans="1:26" ht="12.75" customHeight="1" x14ac:dyDescent="0.2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spans="1:26" ht="12.75" customHeight="1" x14ac:dyDescent="0.2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spans="1:26" ht="12.75" customHeight="1" x14ac:dyDescent="0.2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spans="1:26" ht="12.75" customHeight="1" x14ac:dyDescent="0.2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spans="1:26" ht="12.75" customHeight="1" x14ac:dyDescent="0.2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spans="1:26" ht="12.75" customHeight="1" x14ac:dyDescent="0.2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spans="1:26" ht="12.75" customHeight="1" x14ac:dyDescent="0.2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spans="1:26" ht="12.75" customHeight="1" x14ac:dyDescent="0.2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spans="1:26" ht="12.75" customHeight="1" x14ac:dyDescent="0.2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 spans="1:26" ht="12.75" customHeight="1" x14ac:dyDescent="0.2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 spans="1:26" ht="12.75" customHeight="1" x14ac:dyDescent="0.2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 spans="1:26" ht="12.75" customHeight="1" x14ac:dyDescent="0.2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 spans="1:26" ht="12.75" customHeight="1" x14ac:dyDescent="0.2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 spans="1:26" ht="12.75" customHeight="1" x14ac:dyDescent="0.2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 spans="1:26" ht="12.75" customHeight="1" x14ac:dyDescent="0.2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 spans="1:26" ht="12.75" customHeight="1" x14ac:dyDescent="0.2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 spans="1:26" ht="12.75" customHeight="1" x14ac:dyDescent="0.2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 spans="1:26" ht="12.75" customHeight="1" x14ac:dyDescent="0.2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 spans="1:26" ht="12.75" customHeight="1" x14ac:dyDescent="0.2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 spans="1:26" ht="12.75" customHeight="1" x14ac:dyDescent="0.2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spans="1:26" ht="12.75" customHeight="1" x14ac:dyDescent="0.2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spans="1:26" ht="12.75" customHeight="1" x14ac:dyDescent="0.2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spans="1:26" ht="12.75" customHeight="1" x14ac:dyDescent="0.2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spans="1:26" ht="12.75" customHeight="1" x14ac:dyDescent="0.2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spans="1:26" ht="12.75" customHeight="1" x14ac:dyDescent="0.2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 spans="1:26" ht="12.75" customHeight="1" x14ac:dyDescent="0.2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spans="1:26" ht="12.75" customHeight="1" x14ac:dyDescent="0.2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 spans="1:26" ht="12.75" customHeight="1" x14ac:dyDescent="0.2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 spans="1:26" ht="12.75" customHeight="1" x14ac:dyDescent="0.2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 spans="1:26" ht="12.75" customHeight="1" x14ac:dyDescent="0.2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 spans="1:26" ht="12.75" customHeight="1" x14ac:dyDescent="0.2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 spans="1:26" ht="12.75" customHeight="1" x14ac:dyDescent="0.2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 spans="1:26" ht="12.75" customHeight="1" x14ac:dyDescent="0.2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 spans="1:26" ht="12.75" customHeight="1" x14ac:dyDescent="0.2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 spans="1:26" ht="12.75" customHeight="1" x14ac:dyDescent="0.2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 spans="1:26" ht="12.75" customHeight="1" x14ac:dyDescent="0.2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 spans="1:26" ht="12.75" customHeight="1" x14ac:dyDescent="0.2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 spans="1:26" ht="12.75" customHeight="1" x14ac:dyDescent="0.2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 spans="1:26" ht="12.75" customHeight="1" x14ac:dyDescent="0.2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 spans="1:26" ht="12.75" customHeight="1" x14ac:dyDescent="0.2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 spans="1:26" ht="12.75" customHeight="1" x14ac:dyDescent="0.2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 spans="1:26" ht="12.75" customHeight="1" x14ac:dyDescent="0.2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 spans="1:26" ht="12.75" customHeight="1" x14ac:dyDescent="0.2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 spans="1:26" ht="12.75" customHeight="1" x14ac:dyDescent="0.2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 spans="1:26" ht="12.75" customHeight="1" x14ac:dyDescent="0.2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 spans="1:26" ht="12.75" customHeight="1" x14ac:dyDescent="0.2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  <row r="340" spans="1:26" ht="12.75" customHeight="1" x14ac:dyDescent="0.2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</row>
    <row r="341" spans="1:26" ht="12.75" customHeight="1" x14ac:dyDescent="0.2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</row>
    <row r="342" spans="1:26" ht="12.75" customHeight="1" x14ac:dyDescent="0.2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</row>
    <row r="343" spans="1:26" ht="12.75" customHeight="1" x14ac:dyDescent="0.2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</row>
    <row r="344" spans="1:26" ht="12.75" customHeight="1" x14ac:dyDescent="0.2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</row>
    <row r="345" spans="1:26" ht="12.75" customHeight="1" x14ac:dyDescent="0.2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</row>
    <row r="346" spans="1:26" ht="12.75" customHeight="1" x14ac:dyDescent="0.2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</row>
    <row r="347" spans="1:26" ht="12.75" customHeight="1" x14ac:dyDescent="0.2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</row>
    <row r="348" spans="1:26" ht="12.75" customHeight="1" x14ac:dyDescent="0.2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</row>
    <row r="349" spans="1:26" ht="12.75" customHeight="1" x14ac:dyDescent="0.2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</row>
    <row r="350" spans="1:26" ht="12.75" customHeight="1" x14ac:dyDescent="0.2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</row>
    <row r="351" spans="1:26" ht="12.75" customHeight="1" x14ac:dyDescent="0.2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</row>
    <row r="352" spans="1:26" ht="12.75" customHeight="1" x14ac:dyDescent="0.2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</row>
    <row r="353" spans="1:26" ht="12.75" customHeight="1" x14ac:dyDescent="0.2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</row>
    <row r="354" spans="1:26" ht="12.75" customHeight="1" x14ac:dyDescent="0.2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</row>
    <row r="355" spans="1:26" ht="12.75" customHeight="1" x14ac:dyDescent="0.2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</row>
    <row r="356" spans="1:26" ht="12.75" customHeight="1" x14ac:dyDescent="0.2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</row>
    <row r="357" spans="1:26" ht="12.75" customHeight="1" x14ac:dyDescent="0.2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</row>
    <row r="358" spans="1:26" ht="12.75" customHeight="1" x14ac:dyDescent="0.2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</row>
    <row r="359" spans="1:26" ht="12.75" customHeight="1" x14ac:dyDescent="0.2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</row>
    <row r="360" spans="1:26" ht="12.75" customHeight="1" x14ac:dyDescent="0.2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</row>
    <row r="361" spans="1:26" ht="12.75" customHeight="1" x14ac:dyDescent="0.2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</row>
    <row r="362" spans="1:26" ht="12.75" customHeight="1" x14ac:dyDescent="0.2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</row>
    <row r="363" spans="1:26" ht="12.75" customHeight="1" x14ac:dyDescent="0.2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</row>
    <row r="364" spans="1:26" ht="12.75" customHeight="1" x14ac:dyDescent="0.2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</row>
    <row r="365" spans="1:26" ht="12.75" customHeight="1" x14ac:dyDescent="0.2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</row>
    <row r="366" spans="1:26" ht="12.75" customHeight="1" x14ac:dyDescent="0.2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</row>
    <row r="367" spans="1:26" ht="12.75" customHeight="1" x14ac:dyDescent="0.2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</row>
    <row r="368" spans="1:26" ht="12.75" customHeight="1" x14ac:dyDescent="0.2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</row>
    <row r="369" spans="1:26" ht="12.75" customHeight="1" x14ac:dyDescent="0.2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</row>
    <row r="370" spans="1:26" ht="12.75" customHeight="1" x14ac:dyDescent="0.2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</row>
    <row r="371" spans="1:26" ht="12.75" customHeight="1" x14ac:dyDescent="0.2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</row>
    <row r="372" spans="1:26" ht="12.75" customHeight="1" x14ac:dyDescent="0.2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</row>
    <row r="373" spans="1:26" ht="12.75" customHeight="1" x14ac:dyDescent="0.2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</row>
    <row r="374" spans="1:26" ht="12.75" customHeight="1" x14ac:dyDescent="0.2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</row>
    <row r="375" spans="1:26" ht="12.75" customHeight="1" x14ac:dyDescent="0.2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</row>
    <row r="376" spans="1:26" ht="12.75" customHeight="1" x14ac:dyDescent="0.2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</row>
    <row r="377" spans="1:26" ht="12.75" customHeight="1" x14ac:dyDescent="0.2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</row>
    <row r="378" spans="1:26" ht="12.75" customHeight="1" x14ac:dyDescent="0.2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</row>
    <row r="379" spans="1:26" ht="12.75" customHeight="1" x14ac:dyDescent="0.2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</row>
    <row r="380" spans="1:26" ht="12.75" customHeight="1" x14ac:dyDescent="0.2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</row>
    <row r="381" spans="1:26" ht="12.75" customHeight="1" x14ac:dyDescent="0.2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</row>
    <row r="382" spans="1:26" ht="12.75" customHeight="1" x14ac:dyDescent="0.2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</row>
    <row r="383" spans="1:26" ht="12.75" customHeight="1" x14ac:dyDescent="0.2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</row>
    <row r="384" spans="1:26" ht="12.75" customHeight="1" x14ac:dyDescent="0.2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</row>
    <row r="385" spans="1:26" ht="12.75" customHeight="1" x14ac:dyDescent="0.2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</row>
    <row r="386" spans="1:26" ht="12.75" customHeight="1" x14ac:dyDescent="0.2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</row>
    <row r="387" spans="1:26" ht="12.75" customHeight="1" x14ac:dyDescent="0.2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</row>
    <row r="388" spans="1:26" ht="12.75" customHeight="1" x14ac:dyDescent="0.2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</row>
    <row r="389" spans="1:26" ht="12.75" customHeight="1" x14ac:dyDescent="0.2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</row>
    <row r="390" spans="1:26" ht="12.75" customHeight="1" x14ac:dyDescent="0.2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</row>
    <row r="391" spans="1:26" ht="12.75" customHeight="1" x14ac:dyDescent="0.2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</row>
    <row r="392" spans="1:26" ht="12.75" customHeight="1" x14ac:dyDescent="0.2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</row>
    <row r="393" spans="1:26" ht="12.75" customHeight="1" x14ac:dyDescent="0.2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</row>
    <row r="394" spans="1:26" ht="12.75" customHeight="1" x14ac:dyDescent="0.2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</row>
    <row r="395" spans="1:26" ht="12.75" customHeight="1" x14ac:dyDescent="0.2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</row>
    <row r="396" spans="1:26" ht="12.75" customHeight="1" x14ac:dyDescent="0.2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</row>
    <row r="397" spans="1:26" ht="12.75" customHeight="1" x14ac:dyDescent="0.2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</row>
    <row r="398" spans="1:26" ht="12.75" customHeight="1" x14ac:dyDescent="0.2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</row>
    <row r="399" spans="1:26" ht="12.75" customHeight="1" x14ac:dyDescent="0.2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</row>
    <row r="400" spans="1:26" ht="12.75" customHeight="1" x14ac:dyDescent="0.2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</row>
    <row r="401" spans="1:26" ht="12.75" customHeight="1" x14ac:dyDescent="0.2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</row>
    <row r="402" spans="1:26" ht="12.75" customHeight="1" x14ac:dyDescent="0.2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</row>
    <row r="403" spans="1:26" ht="12.75" customHeight="1" x14ac:dyDescent="0.2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</row>
    <row r="404" spans="1:26" ht="12.75" customHeight="1" x14ac:dyDescent="0.2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</row>
    <row r="405" spans="1:26" ht="12.75" customHeight="1" x14ac:dyDescent="0.2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</row>
    <row r="406" spans="1:26" ht="12.75" customHeight="1" x14ac:dyDescent="0.2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</row>
    <row r="407" spans="1:26" ht="12.75" customHeight="1" x14ac:dyDescent="0.2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</row>
    <row r="408" spans="1:26" ht="12.75" customHeight="1" x14ac:dyDescent="0.2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</row>
    <row r="409" spans="1:26" ht="12.75" customHeight="1" x14ac:dyDescent="0.2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</row>
    <row r="410" spans="1:26" ht="12.75" customHeight="1" x14ac:dyDescent="0.2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</row>
    <row r="411" spans="1:26" ht="12.75" customHeight="1" x14ac:dyDescent="0.2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</row>
    <row r="412" spans="1:26" ht="12.75" customHeight="1" x14ac:dyDescent="0.2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</row>
    <row r="413" spans="1:26" ht="12.75" customHeight="1" x14ac:dyDescent="0.2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</row>
    <row r="414" spans="1:26" ht="12.75" customHeight="1" x14ac:dyDescent="0.2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</row>
    <row r="415" spans="1:26" ht="12.75" customHeight="1" x14ac:dyDescent="0.2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 spans="1:26" ht="12.75" customHeight="1" x14ac:dyDescent="0.2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</row>
    <row r="417" spans="1:26" ht="12.75" customHeight="1" x14ac:dyDescent="0.2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</row>
    <row r="418" spans="1:26" ht="12.75" customHeight="1" x14ac:dyDescent="0.2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</row>
    <row r="419" spans="1:26" ht="12.75" customHeight="1" x14ac:dyDescent="0.2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</row>
    <row r="420" spans="1:26" ht="12.75" customHeight="1" x14ac:dyDescent="0.2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</row>
    <row r="421" spans="1:26" ht="12.75" customHeight="1" x14ac:dyDescent="0.2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</row>
    <row r="422" spans="1:26" ht="12.75" customHeight="1" x14ac:dyDescent="0.2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</row>
    <row r="423" spans="1:26" ht="12.75" customHeight="1" x14ac:dyDescent="0.2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</row>
    <row r="424" spans="1:26" ht="12.75" customHeight="1" x14ac:dyDescent="0.2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</row>
    <row r="425" spans="1:26" ht="12.75" customHeight="1" x14ac:dyDescent="0.2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</row>
    <row r="426" spans="1:26" ht="12.75" customHeight="1" x14ac:dyDescent="0.2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</row>
    <row r="427" spans="1:26" ht="12.75" customHeight="1" x14ac:dyDescent="0.2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</row>
    <row r="428" spans="1:26" ht="12.75" customHeight="1" x14ac:dyDescent="0.2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</row>
    <row r="429" spans="1:26" ht="12.75" customHeight="1" x14ac:dyDescent="0.2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</row>
    <row r="430" spans="1:26" ht="12.75" customHeight="1" x14ac:dyDescent="0.2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</row>
    <row r="431" spans="1:26" ht="12.75" customHeight="1" x14ac:dyDescent="0.2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</row>
    <row r="432" spans="1:26" ht="12.75" customHeight="1" x14ac:dyDescent="0.2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</row>
    <row r="433" spans="1:26" ht="12.75" customHeight="1" x14ac:dyDescent="0.2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</row>
    <row r="434" spans="1:26" ht="12.75" customHeight="1" x14ac:dyDescent="0.2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</row>
    <row r="435" spans="1:26" ht="12.75" customHeight="1" x14ac:dyDescent="0.2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</row>
    <row r="436" spans="1:26" ht="12.75" customHeight="1" x14ac:dyDescent="0.2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</row>
    <row r="437" spans="1:26" ht="12.75" customHeight="1" x14ac:dyDescent="0.2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</row>
    <row r="438" spans="1:26" ht="12.75" customHeight="1" x14ac:dyDescent="0.2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</row>
    <row r="439" spans="1:26" ht="12.75" customHeight="1" x14ac:dyDescent="0.2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</row>
    <row r="440" spans="1:26" ht="12.75" customHeight="1" x14ac:dyDescent="0.2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</row>
    <row r="441" spans="1:26" ht="12.75" customHeight="1" x14ac:dyDescent="0.2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</row>
    <row r="442" spans="1:26" ht="12.75" customHeight="1" x14ac:dyDescent="0.2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</row>
    <row r="443" spans="1:26" ht="12.75" customHeight="1" x14ac:dyDescent="0.2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</row>
    <row r="444" spans="1:26" ht="12.75" customHeight="1" x14ac:dyDescent="0.2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</row>
    <row r="445" spans="1:26" ht="12.75" customHeight="1" x14ac:dyDescent="0.2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</row>
    <row r="446" spans="1:26" ht="12.75" customHeight="1" x14ac:dyDescent="0.2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</row>
    <row r="447" spans="1:26" ht="12.75" customHeight="1" x14ac:dyDescent="0.2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</row>
    <row r="448" spans="1:26" ht="12.75" customHeight="1" x14ac:dyDescent="0.2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</row>
    <row r="449" spans="1:26" ht="12.75" customHeight="1" x14ac:dyDescent="0.2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</row>
    <row r="450" spans="1:26" ht="12.75" customHeight="1" x14ac:dyDescent="0.2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</row>
    <row r="451" spans="1:26" ht="12.75" customHeight="1" x14ac:dyDescent="0.2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</row>
    <row r="452" spans="1:26" ht="12.75" customHeight="1" x14ac:dyDescent="0.2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</row>
    <row r="453" spans="1:26" ht="12.75" customHeight="1" x14ac:dyDescent="0.2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</row>
    <row r="454" spans="1:26" ht="12.75" customHeight="1" x14ac:dyDescent="0.2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</row>
    <row r="455" spans="1:26" ht="12.75" customHeight="1" x14ac:dyDescent="0.2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</row>
    <row r="456" spans="1:26" ht="12.75" customHeight="1" x14ac:dyDescent="0.2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</row>
    <row r="457" spans="1:26" ht="12.75" customHeight="1" x14ac:dyDescent="0.2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</row>
    <row r="458" spans="1:26" ht="12.75" customHeight="1" x14ac:dyDescent="0.2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</row>
    <row r="459" spans="1:26" ht="12.75" customHeight="1" x14ac:dyDescent="0.2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</row>
    <row r="460" spans="1:26" ht="12.75" customHeight="1" x14ac:dyDescent="0.2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</row>
    <row r="461" spans="1:26" ht="12.75" customHeight="1" x14ac:dyDescent="0.2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</row>
    <row r="462" spans="1:26" ht="12.75" customHeight="1" x14ac:dyDescent="0.2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</row>
    <row r="463" spans="1:26" ht="12.75" customHeight="1" x14ac:dyDescent="0.2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</row>
    <row r="464" spans="1:26" ht="12.75" customHeight="1" x14ac:dyDescent="0.2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</row>
    <row r="465" spans="1:26" ht="12.75" customHeight="1" x14ac:dyDescent="0.2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</row>
    <row r="466" spans="1:26" ht="12.75" customHeight="1" x14ac:dyDescent="0.2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</row>
    <row r="467" spans="1:26" ht="12.75" customHeight="1" x14ac:dyDescent="0.2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</row>
    <row r="468" spans="1:26" ht="12.75" customHeight="1" x14ac:dyDescent="0.2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</row>
    <row r="469" spans="1:26" ht="12.75" customHeight="1" x14ac:dyDescent="0.2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</row>
    <row r="470" spans="1:26" ht="12.75" customHeight="1" x14ac:dyDescent="0.2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</row>
    <row r="471" spans="1:26" ht="12.75" customHeight="1" x14ac:dyDescent="0.2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</row>
    <row r="472" spans="1:26" ht="12.75" customHeight="1" x14ac:dyDescent="0.2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</row>
    <row r="473" spans="1:26" ht="12.75" customHeight="1" x14ac:dyDescent="0.2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</row>
    <row r="474" spans="1:26" ht="12.75" customHeight="1" x14ac:dyDescent="0.2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</row>
    <row r="475" spans="1:26" ht="12.75" customHeight="1" x14ac:dyDescent="0.2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</row>
    <row r="476" spans="1:26" ht="12.75" customHeight="1" x14ac:dyDescent="0.2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</row>
    <row r="477" spans="1:26" ht="12.75" customHeight="1" x14ac:dyDescent="0.2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</row>
    <row r="478" spans="1:26" ht="12.75" customHeight="1" x14ac:dyDescent="0.2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</row>
    <row r="479" spans="1:26" ht="12.75" customHeight="1" x14ac:dyDescent="0.2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</row>
    <row r="480" spans="1:26" ht="12.75" customHeight="1" x14ac:dyDescent="0.2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</row>
    <row r="481" spans="1:26" ht="12.75" customHeight="1" x14ac:dyDescent="0.2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</row>
    <row r="482" spans="1:26" ht="12.75" customHeight="1" x14ac:dyDescent="0.2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</row>
    <row r="483" spans="1:26" ht="12.75" customHeight="1" x14ac:dyDescent="0.2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</row>
    <row r="484" spans="1:26" ht="12.75" customHeight="1" x14ac:dyDescent="0.2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</row>
    <row r="485" spans="1:26" ht="12.75" customHeight="1" x14ac:dyDescent="0.2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</row>
    <row r="486" spans="1:26" ht="12.75" customHeight="1" x14ac:dyDescent="0.2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</row>
    <row r="487" spans="1:26" ht="12.75" customHeight="1" x14ac:dyDescent="0.2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</row>
    <row r="488" spans="1:26" ht="12.75" customHeight="1" x14ac:dyDescent="0.2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</row>
    <row r="489" spans="1:26" ht="12.75" customHeight="1" x14ac:dyDescent="0.2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</row>
    <row r="490" spans="1:26" ht="12.75" customHeight="1" x14ac:dyDescent="0.2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</row>
    <row r="491" spans="1:26" ht="12.75" customHeight="1" x14ac:dyDescent="0.2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</row>
    <row r="492" spans="1:26" ht="12.75" customHeight="1" x14ac:dyDescent="0.2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</row>
    <row r="493" spans="1:26" ht="12.75" customHeight="1" x14ac:dyDescent="0.2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</row>
    <row r="494" spans="1:26" ht="12.75" customHeight="1" x14ac:dyDescent="0.2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</row>
    <row r="495" spans="1:26" ht="12.75" customHeight="1" x14ac:dyDescent="0.2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</row>
    <row r="496" spans="1:26" ht="12.75" customHeight="1" x14ac:dyDescent="0.2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</row>
    <row r="497" spans="1:26" ht="12.75" customHeight="1" x14ac:dyDescent="0.2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</row>
    <row r="498" spans="1:26" ht="12.75" customHeight="1" x14ac:dyDescent="0.2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</row>
    <row r="499" spans="1:26" ht="12.75" customHeight="1" x14ac:dyDescent="0.2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</row>
    <row r="500" spans="1:26" ht="12.75" customHeight="1" x14ac:dyDescent="0.2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</row>
    <row r="501" spans="1:26" ht="12.75" customHeight="1" x14ac:dyDescent="0.2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</row>
    <row r="502" spans="1:26" ht="12.75" customHeight="1" x14ac:dyDescent="0.2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</row>
    <row r="503" spans="1:26" ht="12.75" customHeight="1" x14ac:dyDescent="0.2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</row>
    <row r="504" spans="1:26" ht="12.75" customHeight="1" x14ac:dyDescent="0.2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</row>
    <row r="505" spans="1:26" ht="12.75" customHeight="1" x14ac:dyDescent="0.2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</row>
    <row r="506" spans="1:26" ht="12.75" customHeight="1" x14ac:dyDescent="0.2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</row>
    <row r="507" spans="1:26" ht="12.75" customHeight="1" x14ac:dyDescent="0.2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</row>
    <row r="508" spans="1:26" ht="12.75" customHeight="1" x14ac:dyDescent="0.2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</row>
    <row r="509" spans="1:26" ht="12.75" customHeight="1" x14ac:dyDescent="0.2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</row>
    <row r="510" spans="1:26" ht="12.75" customHeight="1" x14ac:dyDescent="0.2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</row>
    <row r="511" spans="1:26" ht="12.75" customHeight="1" x14ac:dyDescent="0.2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</row>
    <row r="512" spans="1:26" ht="12.75" customHeight="1" x14ac:dyDescent="0.2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</row>
    <row r="513" spans="1:26" ht="12.75" customHeight="1" x14ac:dyDescent="0.2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</row>
    <row r="514" spans="1:26" ht="12.75" customHeight="1" x14ac:dyDescent="0.2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</row>
    <row r="515" spans="1:26" ht="12.75" customHeight="1" x14ac:dyDescent="0.2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</row>
    <row r="516" spans="1:26" ht="12.75" customHeight="1" x14ac:dyDescent="0.2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</row>
    <row r="517" spans="1:26" ht="12.75" customHeight="1" x14ac:dyDescent="0.2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</row>
    <row r="518" spans="1:26" ht="12.75" customHeight="1" x14ac:dyDescent="0.2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</row>
    <row r="519" spans="1:26" ht="12.75" customHeight="1" x14ac:dyDescent="0.2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</row>
    <row r="520" spans="1:26" ht="12.75" customHeight="1" x14ac:dyDescent="0.2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</row>
    <row r="521" spans="1:26" ht="12.75" customHeight="1" x14ac:dyDescent="0.2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</row>
    <row r="522" spans="1:26" ht="12.75" customHeight="1" x14ac:dyDescent="0.2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</row>
    <row r="523" spans="1:26" ht="12.75" customHeight="1" x14ac:dyDescent="0.2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</row>
    <row r="524" spans="1:26" ht="12.75" customHeight="1" x14ac:dyDescent="0.2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</row>
    <row r="525" spans="1:26" ht="12.75" customHeight="1" x14ac:dyDescent="0.2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</row>
    <row r="526" spans="1:26" ht="12.75" customHeight="1" x14ac:dyDescent="0.2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</row>
    <row r="527" spans="1:26" ht="12.75" customHeight="1" x14ac:dyDescent="0.2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</row>
    <row r="528" spans="1:26" ht="12.75" customHeight="1" x14ac:dyDescent="0.2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</row>
    <row r="529" spans="1:26" ht="12.75" customHeight="1" x14ac:dyDescent="0.2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</row>
    <row r="530" spans="1:26" ht="12.75" customHeight="1" x14ac:dyDescent="0.2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</row>
    <row r="531" spans="1:26" ht="12.75" customHeight="1" x14ac:dyDescent="0.2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</row>
    <row r="532" spans="1:26" ht="12.75" customHeight="1" x14ac:dyDescent="0.2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</row>
    <row r="533" spans="1:26" ht="12.75" customHeight="1" x14ac:dyDescent="0.2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</row>
    <row r="534" spans="1:26" ht="12.75" customHeight="1" x14ac:dyDescent="0.2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</row>
    <row r="535" spans="1:26" ht="12.75" customHeight="1" x14ac:dyDescent="0.2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</row>
    <row r="536" spans="1:26" ht="12.75" customHeight="1" x14ac:dyDescent="0.2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</row>
    <row r="537" spans="1:26" ht="12.75" customHeight="1" x14ac:dyDescent="0.2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</row>
    <row r="538" spans="1:26" ht="12.75" customHeight="1" x14ac:dyDescent="0.2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</row>
    <row r="539" spans="1:26" ht="12.75" customHeight="1" x14ac:dyDescent="0.2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</row>
    <row r="540" spans="1:26" ht="12.75" customHeight="1" x14ac:dyDescent="0.2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</row>
    <row r="541" spans="1:26" ht="12.75" customHeight="1" x14ac:dyDescent="0.2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</row>
    <row r="542" spans="1:26" ht="12.75" customHeight="1" x14ac:dyDescent="0.2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</row>
    <row r="543" spans="1:26" ht="12.75" customHeight="1" x14ac:dyDescent="0.2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</row>
    <row r="544" spans="1:26" ht="12.75" customHeight="1" x14ac:dyDescent="0.2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</row>
    <row r="545" spans="1:26" ht="12.75" customHeight="1" x14ac:dyDescent="0.2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</row>
    <row r="546" spans="1:26" ht="12.75" customHeight="1" x14ac:dyDescent="0.2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</row>
    <row r="547" spans="1:26" ht="12.75" customHeight="1" x14ac:dyDescent="0.2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</row>
    <row r="548" spans="1:26" ht="12.75" customHeight="1" x14ac:dyDescent="0.2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</row>
    <row r="549" spans="1:26" ht="12.75" customHeight="1" x14ac:dyDescent="0.2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</row>
    <row r="550" spans="1:26" ht="12.75" customHeight="1" x14ac:dyDescent="0.2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</row>
    <row r="551" spans="1:26" ht="12.75" customHeight="1" x14ac:dyDescent="0.2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</row>
    <row r="552" spans="1:26" ht="12.75" customHeight="1" x14ac:dyDescent="0.2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</row>
    <row r="553" spans="1:26" ht="12.75" customHeight="1" x14ac:dyDescent="0.2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</row>
    <row r="554" spans="1:26" ht="12.75" customHeight="1" x14ac:dyDescent="0.2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</row>
    <row r="555" spans="1:26" ht="12.75" customHeight="1" x14ac:dyDescent="0.2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</row>
    <row r="556" spans="1:26" ht="12.75" customHeight="1" x14ac:dyDescent="0.2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</row>
    <row r="557" spans="1:26" ht="12.75" customHeight="1" x14ac:dyDescent="0.2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</row>
    <row r="558" spans="1:26" ht="12.75" customHeight="1" x14ac:dyDescent="0.2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</row>
    <row r="559" spans="1:26" ht="12.75" customHeight="1" x14ac:dyDescent="0.2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</row>
    <row r="560" spans="1:26" ht="12.75" customHeight="1" x14ac:dyDescent="0.2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</row>
    <row r="561" spans="1:26" ht="12.75" customHeight="1" x14ac:dyDescent="0.2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</row>
    <row r="562" spans="1:26" ht="12.75" customHeight="1" x14ac:dyDescent="0.2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</row>
    <row r="563" spans="1:26" ht="12.75" customHeight="1" x14ac:dyDescent="0.2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</row>
    <row r="564" spans="1:26" ht="12.75" customHeight="1" x14ac:dyDescent="0.2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</row>
    <row r="565" spans="1:26" ht="12.75" customHeight="1" x14ac:dyDescent="0.2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</row>
    <row r="566" spans="1:26" ht="12.75" customHeight="1" x14ac:dyDescent="0.2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</row>
    <row r="567" spans="1:26" ht="12.75" customHeight="1" x14ac:dyDescent="0.2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</row>
    <row r="568" spans="1:26" ht="12.75" customHeight="1" x14ac:dyDescent="0.2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</row>
    <row r="569" spans="1:26" ht="12.75" customHeight="1" x14ac:dyDescent="0.2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</row>
    <row r="570" spans="1:26" ht="12.75" customHeight="1" x14ac:dyDescent="0.2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</row>
    <row r="571" spans="1:26" ht="12.75" customHeight="1" x14ac:dyDescent="0.2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</row>
    <row r="572" spans="1:26" ht="12.75" customHeight="1" x14ac:dyDescent="0.2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</row>
    <row r="573" spans="1:26" ht="12.75" customHeight="1" x14ac:dyDescent="0.2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</row>
    <row r="574" spans="1:26" ht="12.75" customHeight="1" x14ac:dyDescent="0.2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</row>
    <row r="575" spans="1:26" ht="12.75" customHeight="1" x14ac:dyDescent="0.2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</row>
    <row r="576" spans="1:26" ht="12.75" customHeight="1" x14ac:dyDescent="0.2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</row>
    <row r="577" spans="1:26" ht="12.75" customHeight="1" x14ac:dyDescent="0.2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</row>
    <row r="578" spans="1:26" ht="12.75" customHeight="1" x14ac:dyDescent="0.2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</row>
    <row r="579" spans="1:26" ht="12.75" customHeight="1" x14ac:dyDescent="0.2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</row>
    <row r="580" spans="1:26" ht="12.75" customHeight="1" x14ac:dyDescent="0.2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</row>
    <row r="581" spans="1:26" ht="12.75" customHeight="1" x14ac:dyDescent="0.2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</row>
    <row r="582" spans="1:26" ht="12.75" customHeight="1" x14ac:dyDescent="0.2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</row>
    <row r="583" spans="1:26" ht="12.75" customHeight="1" x14ac:dyDescent="0.2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</row>
    <row r="584" spans="1:26" ht="12.75" customHeight="1" x14ac:dyDescent="0.2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</row>
    <row r="585" spans="1:26" ht="12.75" customHeight="1" x14ac:dyDescent="0.2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</row>
    <row r="586" spans="1:26" ht="12.75" customHeight="1" x14ac:dyDescent="0.2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</row>
    <row r="587" spans="1:26" ht="12.75" customHeight="1" x14ac:dyDescent="0.2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</row>
    <row r="588" spans="1:26" ht="12.75" customHeight="1" x14ac:dyDescent="0.2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</row>
    <row r="589" spans="1:26" ht="12.75" customHeight="1" x14ac:dyDescent="0.2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</row>
    <row r="590" spans="1:26" ht="12.75" customHeight="1" x14ac:dyDescent="0.2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</row>
    <row r="591" spans="1:26" ht="12.75" customHeight="1" x14ac:dyDescent="0.2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</row>
    <row r="592" spans="1:26" ht="12.75" customHeight="1" x14ac:dyDescent="0.2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</row>
    <row r="593" spans="1:26" ht="12.75" customHeight="1" x14ac:dyDescent="0.2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</row>
    <row r="594" spans="1:26" ht="12.75" customHeight="1" x14ac:dyDescent="0.2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</row>
    <row r="595" spans="1:26" ht="12.75" customHeight="1" x14ac:dyDescent="0.2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</row>
    <row r="596" spans="1:26" ht="12.75" customHeight="1" x14ac:dyDescent="0.2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</row>
    <row r="597" spans="1:26" ht="12.75" customHeight="1" x14ac:dyDescent="0.2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</row>
    <row r="598" spans="1:26" ht="12.75" customHeight="1" x14ac:dyDescent="0.2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</row>
    <row r="599" spans="1:26" ht="12.75" customHeight="1" x14ac:dyDescent="0.2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</row>
    <row r="600" spans="1:26" ht="12.75" customHeight="1" x14ac:dyDescent="0.2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</row>
    <row r="601" spans="1:26" ht="12.75" customHeight="1" x14ac:dyDescent="0.2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</row>
    <row r="602" spans="1:26" ht="12.75" customHeight="1" x14ac:dyDescent="0.2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</row>
    <row r="603" spans="1:26" ht="12.75" customHeight="1" x14ac:dyDescent="0.2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</row>
    <row r="604" spans="1:26" ht="12.75" customHeight="1" x14ac:dyDescent="0.2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</row>
    <row r="605" spans="1:26" ht="12.75" customHeight="1" x14ac:dyDescent="0.2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</row>
    <row r="606" spans="1:26" ht="12.75" customHeight="1" x14ac:dyDescent="0.2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</row>
    <row r="607" spans="1:26" ht="12.75" customHeight="1" x14ac:dyDescent="0.2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</row>
    <row r="608" spans="1:26" ht="12.75" customHeight="1" x14ac:dyDescent="0.2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</row>
    <row r="609" spans="1:26" ht="12.75" customHeight="1" x14ac:dyDescent="0.2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</row>
    <row r="610" spans="1:26" ht="12.75" customHeight="1" x14ac:dyDescent="0.2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</row>
    <row r="611" spans="1:26" ht="12.75" customHeight="1" x14ac:dyDescent="0.2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</row>
    <row r="612" spans="1:26" ht="12.75" customHeight="1" x14ac:dyDescent="0.2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</row>
    <row r="613" spans="1:26" ht="12.75" customHeight="1" x14ac:dyDescent="0.2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</row>
    <row r="614" spans="1:26" ht="12.75" customHeight="1" x14ac:dyDescent="0.2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</row>
    <row r="615" spans="1:26" ht="12.75" customHeight="1" x14ac:dyDescent="0.2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</row>
    <row r="616" spans="1:26" ht="12.75" customHeight="1" x14ac:dyDescent="0.2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</row>
    <row r="617" spans="1:26" ht="12.75" customHeight="1" x14ac:dyDescent="0.2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</row>
    <row r="618" spans="1:26" ht="12.75" customHeight="1" x14ac:dyDescent="0.2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</row>
    <row r="619" spans="1:26" ht="12.75" customHeight="1" x14ac:dyDescent="0.2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</row>
    <row r="620" spans="1:26" ht="12.75" customHeight="1" x14ac:dyDescent="0.2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</row>
    <row r="621" spans="1:26" ht="12.75" customHeight="1" x14ac:dyDescent="0.2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</row>
    <row r="622" spans="1:26" ht="12.75" customHeight="1" x14ac:dyDescent="0.2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</row>
    <row r="623" spans="1:26" ht="12.75" customHeight="1" x14ac:dyDescent="0.2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</row>
    <row r="624" spans="1:26" ht="12.75" customHeight="1" x14ac:dyDescent="0.2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</row>
    <row r="625" spans="1:26" ht="12.75" customHeight="1" x14ac:dyDescent="0.2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</row>
    <row r="626" spans="1:26" ht="12.75" customHeight="1" x14ac:dyDescent="0.2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</row>
    <row r="627" spans="1:26" ht="12.75" customHeight="1" x14ac:dyDescent="0.2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</row>
    <row r="628" spans="1:26" ht="12.75" customHeight="1" x14ac:dyDescent="0.2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</row>
    <row r="629" spans="1:26" ht="12.75" customHeight="1" x14ac:dyDescent="0.2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</row>
    <row r="630" spans="1:26" ht="12.75" customHeight="1" x14ac:dyDescent="0.2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</row>
    <row r="631" spans="1:26" ht="12.75" customHeight="1" x14ac:dyDescent="0.2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</row>
    <row r="632" spans="1:26" ht="12.75" customHeight="1" x14ac:dyDescent="0.2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</row>
    <row r="633" spans="1:26" ht="12.75" customHeight="1" x14ac:dyDescent="0.2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</row>
    <row r="634" spans="1:26" ht="12.75" customHeight="1" x14ac:dyDescent="0.2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</row>
    <row r="635" spans="1:26" ht="12.75" customHeight="1" x14ac:dyDescent="0.2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</row>
    <row r="636" spans="1:26" ht="12.75" customHeight="1" x14ac:dyDescent="0.2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</row>
    <row r="637" spans="1:26" ht="12.75" customHeight="1" x14ac:dyDescent="0.2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</row>
    <row r="638" spans="1:26" ht="12.75" customHeight="1" x14ac:dyDescent="0.2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</row>
    <row r="639" spans="1:26" ht="12.75" customHeight="1" x14ac:dyDescent="0.2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</row>
    <row r="640" spans="1:26" ht="12.75" customHeight="1" x14ac:dyDescent="0.2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</row>
    <row r="641" spans="1:26" ht="12.75" customHeight="1" x14ac:dyDescent="0.2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</row>
    <row r="642" spans="1:26" ht="12.75" customHeight="1" x14ac:dyDescent="0.2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</row>
    <row r="643" spans="1:26" ht="12.75" customHeight="1" x14ac:dyDescent="0.2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</row>
    <row r="644" spans="1:26" ht="12.75" customHeight="1" x14ac:dyDescent="0.2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</row>
    <row r="645" spans="1:26" ht="12.75" customHeight="1" x14ac:dyDescent="0.2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</row>
    <row r="646" spans="1:26" ht="12.75" customHeight="1" x14ac:dyDescent="0.2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</row>
    <row r="647" spans="1:26" ht="12.75" customHeight="1" x14ac:dyDescent="0.2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</row>
    <row r="648" spans="1:26" ht="12.75" customHeight="1" x14ac:dyDescent="0.2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</row>
    <row r="649" spans="1:26" ht="12.75" customHeight="1" x14ac:dyDescent="0.2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</row>
    <row r="650" spans="1:26" ht="12.75" customHeight="1" x14ac:dyDescent="0.2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</row>
    <row r="651" spans="1:26" ht="12.75" customHeight="1" x14ac:dyDescent="0.2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</row>
    <row r="652" spans="1:26" ht="12.75" customHeight="1" x14ac:dyDescent="0.2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</row>
    <row r="653" spans="1:26" ht="12.75" customHeight="1" x14ac:dyDescent="0.2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</row>
    <row r="654" spans="1:26" ht="12.75" customHeight="1" x14ac:dyDescent="0.2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</row>
    <row r="655" spans="1:26" ht="12.75" customHeight="1" x14ac:dyDescent="0.2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</row>
    <row r="656" spans="1:26" ht="12.75" customHeight="1" x14ac:dyDescent="0.2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</row>
    <row r="657" spans="1:26" ht="12.75" customHeight="1" x14ac:dyDescent="0.2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</row>
    <row r="658" spans="1:26" ht="12.75" customHeight="1" x14ac:dyDescent="0.2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</row>
    <row r="659" spans="1:26" ht="12.75" customHeight="1" x14ac:dyDescent="0.2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</row>
    <row r="660" spans="1:26" ht="12.75" customHeight="1" x14ac:dyDescent="0.2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</row>
    <row r="661" spans="1:26" ht="12.75" customHeight="1" x14ac:dyDescent="0.2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</row>
    <row r="662" spans="1:26" ht="12.75" customHeight="1" x14ac:dyDescent="0.2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</row>
    <row r="663" spans="1:26" ht="12.75" customHeight="1" x14ac:dyDescent="0.2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</row>
    <row r="664" spans="1:26" ht="12.75" customHeight="1" x14ac:dyDescent="0.2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</row>
    <row r="665" spans="1:26" ht="12.75" customHeight="1" x14ac:dyDescent="0.2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</row>
    <row r="666" spans="1:26" ht="12.75" customHeight="1" x14ac:dyDescent="0.2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</row>
    <row r="667" spans="1:26" ht="12.75" customHeight="1" x14ac:dyDescent="0.2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</row>
    <row r="668" spans="1:26" ht="12.75" customHeight="1" x14ac:dyDescent="0.2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</row>
    <row r="669" spans="1:26" ht="12.75" customHeight="1" x14ac:dyDescent="0.2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</row>
    <row r="670" spans="1:26" ht="12.75" customHeight="1" x14ac:dyDescent="0.2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</row>
    <row r="671" spans="1:26" ht="12.75" customHeight="1" x14ac:dyDescent="0.2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</row>
    <row r="672" spans="1:26" ht="12.75" customHeight="1" x14ac:dyDescent="0.2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</row>
    <row r="673" spans="1:26" ht="12.75" customHeight="1" x14ac:dyDescent="0.2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</row>
    <row r="674" spans="1:26" ht="12.75" customHeight="1" x14ac:dyDescent="0.2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</row>
    <row r="675" spans="1:26" ht="12.75" customHeight="1" x14ac:dyDescent="0.2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</row>
    <row r="676" spans="1:26" ht="12.75" customHeight="1" x14ac:dyDescent="0.2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</row>
    <row r="677" spans="1:26" ht="12.75" customHeight="1" x14ac:dyDescent="0.2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</row>
    <row r="678" spans="1:26" ht="12.75" customHeight="1" x14ac:dyDescent="0.2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</row>
    <row r="679" spans="1:26" ht="12.75" customHeight="1" x14ac:dyDescent="0.2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</row>
    <row r="680" spans="1:26" ht="12.75" customHeight="1" x14ac:dyDescent="0.2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</row>
    <row r="681" spans="1:26" ht="12.75" customHeight="1" x14ac:dyDescent="0.2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</row>
    <row r="682" spans="1:26" ht="12.75" customHeight="1" x14ac:dyDescent="0.2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</row>
    <row r="683" spans="1:26" ht="12.75" customHeight="1" x14ac:dyDescent="0.2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</row>
    <row r="684" spans="1:26" ht="12.75" customHeight="1" x14ac:dyDescent="0.2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</row>
    <row r="685" spans="1:26" ht="12.75" customHeight="1" x14ac:dyDescent="0.2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</row>
    <row r="686" spans="1:26" ht="12.75" customHeight="1" x14ac:dyDescent="0.2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</row>
    <row r="687" spans="1:26" ht="12.75" customHeight="1" x14ac:dyDescent="0.2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</row>
    <row r="688" spans="1:26" ht="12.75" customHeight="1" x14ac:dyDescent="0.2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</row>
    <row r="689" spans="1:26" ht="12.75" customHeight="1" x14ac:dyDescent="0.2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</row>
    <row r="690" spans="1:26" ht="12.75" customHeight="1" x14ac:dyDescent="0.2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</row>
    <row r="691" spans="1:26" ht="12.75" customHeight="1" x14ac:dyDescent="0.2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</row>
    <row r="692" spans="1:26" ht="12.75" customHeight="1" x14ac:dyDescent="0.2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</row>
    <row r="693" spans="1:26" ht="12.75" customHeight="1" x14ac:dyDescent="0.2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</row>
    <row r="694" spans="1:26" ht="12.75" customHeight="1" x14ac:dyDescent="0.2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</row>
    <row r="695" spans="1:26" ht="12.75" customHeight="1" x14ac:dyDescent="0.2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</row>
    <row r="696" spans="1:26" ht="12.75" customHeight="1" x14ac:dyDescent="0.2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</row>
    <row r="697" spans="1:26" ht="12.75" customHeight="1" x14ac:dyDescent="0.2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</row>
    <row r="698" spans="1:26" ht="12.75" customHeight="1" x14ac:dyDescent="0.2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</row>
    <row r="699" spans="1:26" ht="12.75" customHeight="1" x14ac:dyDescent="0.2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</row>
    <row r="700" spans="1:26" ht="12.75" customHeight="1" x14ac:dyDescent="0.2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</row>
    <row r="701" spans="1:26" ht="12.75" customHeight="1" x14ac:dyDescent="0.2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</row>
    <row r="702" spans="1:26" ht="12.75" customHeight="1" x14ac:dyDescent="0.2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</row>
    <row r="703" spans="1:26" ht="12.75" customHeight="1" x14ac:dyDescent="0.2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</row>
    <row r="704" spans="1:26" ht="12.75" customHeight="1" x14ac:dyDescent="0.2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</row>
    <row r="705" spans="1:26" ht="12.75" customHeight="1" x14ac:dyDescent="0.2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</row>
    <row r="706" spans="1:26" ht="12.75" customHeight="1" x14ac:dyDescent="0.2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</row>
    <row r="707" spans="1:26" ht="12.75" customHeight="1" x14ac:dyDescent="0.2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</row>
    <row r="708" spans="1:26" ht="12.75" customHeight="1" x14ac:dyDescent="0.2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</row>
    <row r="709" spans="1:26" ht="12.75" customHeight="1" x14ac:dyDescent="0.2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</row>
    <row r="710" spans="1:26" ht="12.75" customHeight="1" x14ac:dyDescent="0.2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</row>
    <row r="711" spans="1:26" ht="12.75" customHeight="1" x14ac:dyDescent="0.2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</row>
    <row r="712" spans="1:26" ht="12.75" customHeight="1" x14ac:dyDescent="0.2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</row>
    <row r="713" spans="1:26" ht="12.75" customHeight="1" x14ac:dyDescent="0.2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</row>
    <row r="714" spans="1:26" ht="12.75" customHeight="1" x14ac:dyDescent="0.2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</row>
    <row r="715" spans="1:26" ht="12.75" customHeight="1" x14ac:dyDescent="0.2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</row>
    <row r="716" spans="1:26" ht="12.75" customHeight="1" x14ac:dyDescent="0.2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</row>
    <row r="717" spans="1:26" ht="12.75" customHeight="1" x14ac:dyDescent="0.2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</row>
    <row r="718" spans="1:26" ht="12.75" customHeight="1" x14ac:dyDescent="0.2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</row>
    <row r="719" spans="1:26" ht="12.75" customHeight="1" x14ac:dyDescent="0.2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</row>
    <row r="720" spans="1:26" ht="12.75" customHeight="1" x14ac:dyDescent="0.2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</row>
    <row r="721" spans="1:26" ht="12.75" customHeight="1" x14ac:dyDescent="0.2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</row>
    <row r="722" spans="1:26" ht="12.75" customHeight="1" x14ac:dyDescent="0.2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</row>
    <row r="723" spans="1:26" ht="12.75" customHeight="1" x14ac:dyDescent="0.2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</row>
    <row r="724" spans="1:26" ht="12.75" customHeight="1" x14ac:dyDescent="0.2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</row>
    <row r="725" spans="1:26" ht="12.75" customHeight="1" x14ac:dyDescent="0.2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</row>
    <row r="726" spans="1:26" ht="12.75" customHeight="1" x14ac:dyDescent="0.2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</row>
    <row r="727" spans="1:26" ht="12.75" customHeight="1" x14ac:dyDescent="0.2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</row>
    <row r="728" spans="1:26" ht="12.75" customHeight="1" x14ac:dyDescent="0.2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</row>
    <row r="729" spans="1:26" ht="12.75" customHeight="1" x14ac:dyDescent="0.2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</row>
    <row r="730" spans="1:26" ht="12.75" customHeight="1" x14ac:dyDescent="0.2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</row>
    <row r="731" spans="1:26" ht="12.75" customHeight="1" x14ac:dyDescent="0.2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</row>
    <row r="732" spans="1:26" ht="12.75" customHeight="1" x14ac:dyDescent="0.2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</row>
    <row r="733" spans="1:26" ht="12.75" customHeight="1" x14ac:dyDescent="0.2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</row>
    <row r="734" spans="1:26" ht="12.75" customHeight="1" x14ac:dyDescent="0.2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</row>
    <row r="735" spans="1:26" ht="12.75" customHeight="1" x14ac:dyDescent="0.2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</row>
    <row r="736" spans="1:26" ht="12.75" customHeight="1" x14ac:dyDescent="0.2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</row>
    <row r="737" spans="1:26" ht="12.75" customHeight="1" x14ac:dyDescent="0.2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</row>
    <row r="738" spans="1:26" ht="12.75" customHeight="1" x14ac:dyDescent="0.2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</row>
    <row r="739" spans="1:26" ht="12.75" customHeight="1" x14ac:dyDescent="0.2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</row>
    <row r="740" spans="1:26" ht="12.75" customHeight="1" x14ac:dyDescent="0.2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</row>
    <row r="741" spans="1:26" ht="12.75" customHeight="1" x14ac:dyDescent="0.2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</row>
    <row r="742" spans="1:26" ht="12.75" customHeight="1" x14ac:dyDescent="0.2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</row>
    <row r="743" spans="1:26" ht="12.75" customHeight="1" x14ac:dyDescent="0.2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</row>
    <row r="744" spans="1:26" ht="12.75" customHeight="1" x14ac:dyDescent="0.2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</row>
    <row r="745" spans="1:26" ht="12.75" customHeight="1" x14ac:dyDescent="0.2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</row>
    <row r="746" spans="1:26" ht="12.75" customHeight="1" x14ac:dyDescent="0.2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</row>
    <row r="747" spans="1:26" ht="12.75" customHeight="1" x14ac:dyDescent="0.2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</row>
    <row r="748" spans="1:26" ht="12.75" customHeight="1" x14ac:dyDescent="0.2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</row>
    <row r="749" spans="1:26" ht="12.75" customHeight="1" x14ac:dyDescent="0.2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</row>
    <row r="750" spans="1:26" ht="12.75" customHeight="1" x14ac:dyDescent="0.2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</row>
    <row r="751" spans="1:26" ht="12.75" customHeight="1" x14ac:dyDescent="0.2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</row>
    <row r="752" spans="1:26" ht="12.75" customHeight="1" x14ac:dyDescent="0.2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</row>
    <row r="753" spans="1:26" ht="12.75" customHeight="1" x14ac:dyDescent="0.2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</row>
    <row r="754" spans="1:26" ht="12.75" customHeight="1" x14ac:dyDescent="0.2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</row>
    <row r="755" spans="1:26" ht="12.75" customHeight="1" x14ac:dyDescent="0.2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</row>
    <row r="756" spans="1:26" ht="12.75" customHeight="1" x14ac:dyDescent="0.2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</row>
    <row r="757" spans="1:26" ht="12.75" customHeight="1" x14ac:dyDescent="0.2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</row>
    <row r="758" spans="1:26" ht="12.75" customHeight="1" x14ac:dyDescent="0.2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</row>
    <row r="759" spans="1:26" ht="12.75" customHeight="1" x14ac:dyDescent="0.2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</row>
    <row r="760" spans="1:26" ht="12.75" customHeight="1" x14ac:dyDescent="0.2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</row>
    <row r="761" spans="1:26" ht="12.75" customHeight="1" x14ac:dyDescent="0.2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</row>
    <row r="762" spans="1:26" ht="12.75" customHeight="1" x14ac:dyDescent="0.2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</row>
    <row r="763" spans="1:26" ht="12.75" customHeight="1" x14ac:dyDescent="0.2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</row>
    <row r="764" spans="1:26" ht="12.75" customHeight="1" x14ac:dyDescent="0.2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</row>
    <row r="765" spans="1:26" ht="12.75" customHeight="1" x14ac:dyDescent="0.2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</row>
    <row r="766" spans="1:26" ht="12.75" customHeight="1" x14ac:dyDescent="0.2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</row>
    <row r="767" spans="1:26" ht="12.75" customHeight="1" x14ac:dyDescent="0.2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</row>
    <row r="768" spans="1:26" ht="12.75" customHeight="1" x14ac:dyDescent="0.2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</row>
    <row r="769" spans="1:26" ht="12.75" customHeight="1" x14ac:dyDescent="0.2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</row>
    <row r="770" spans="1:26" ht="12.75" customHeight="1" x14ac:dyDescent="0.2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</row>
    <row r="771" spans="1:26" ht="12.75" customHeight="1" x14ac:dyDescent="0.2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</row>
    <row r="772" spans="1:26" ht="12.75" customHeight="1" x14ac:dyDescent="0.2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</row>
    <row r="773" spans="1:26" ht="12.75" customHeight="1" x14ac:dyDescent="0.2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</row>
    <row r="774" spans="1:26" ht="12.75" customHeight="1" x14ac:dyDescent="0.2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</row>
    <row r="775" spans="1:26" ht="12.75" customHeight="1" x14ac:dyDescent="0.2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</row>
    <row r="776" spans="1:26" ht="12.75" customHeight="1" x14ac:dyDescent="0.2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</row>
    <row r="777" spans="1:26" ht="12.75" customHeight="1" x14ac:dyDescent="0.2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</row>
    <row r="778" spans="1:26" ht="12.75" customHeight="1" x14ac:dyDescent="0.2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</row>
    <row r="779" spans="1:26" ht="12.75" customHeight="1" x14ac:dyDescent="0.2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</row>
    <row r="780" spans="1:26" ht="12.75" customHeight="1" x14ac:dyDescent="0.2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</row>
    <row r="781" spans="1:26" ht="12.75" customHeight="1" x14ac:dyDescent="0.2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</row>
    <row r="782" spans="1:26" ht="12.75" customHeight="1" x14ac:dyDescent="0.2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</row>
    <row r="783" spans="1:26" ht="12.75" customHeight="1" x14ac:dyDescent="0.2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</row>
    <row r="784" spans="1:26" ht="12.75" customHeight="1" x14ac:dyDescent="0.2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</row>
    <row r="785" spans="1:26" ht="12.75" customHeight="1" x14ac:dyDescent="0.2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</row>
    <row r="786" spans="1:26" ht="12.75" customHeight="1" x14ac:dyDescent="0.2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</row>
    <row r="787" spans="1:26" ht="12.75" customHeight="1" x14ac:dyDescent="0.2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</row>
    <row r="788" spans="1:26" ht="12.75" customHeight="1" x14ac:dyDescent="0.2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</row>
    <row r="789" spans="1:26" ht="12.75" customHeight="1" x14ac:dyDescent="0.2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</row>
    <row r="790" spans="1:26" ht="12.75" customHeight="1" x14ac:dyDescent="0.2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</row>
    <row r="791" spans="1:26" ht="12.75" customHeight="1" x14ac:dyDescent="0.2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</row>
    <row r="792" spans="1:26" ht="12.75" customHeight="1" x14ac:dyDescent="0.2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</row>
    <row r="793" spans="1:26" ht="12.75" customHeight="1" x14ac:dyDescent="0.2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</row>
    <row r="794" spans="1:26" ht="12.75" customHeight="1" x14ac:dyDescent="0.2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</row>
    <row r="795" spans="1:26" ht="12.75" customHeight="1" x14ac:dyDescent="0.2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</row>
    <row r="796" spans="1:26" ht="12.75" customHeight="1" x14ac:dyDescent="0.2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</row>
    <row r="797" spans="1:26" ht="12.75" customHeight="1" x14ac:dyDescent="0.2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</row>
    <row r="798" spans="1:26" ht="12.75" customHeight="1" x14ac:dyDescent="0.2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</row>
    <row r="799" spans="1:26" ht="12.75" customHeight="1" x14ac:dyDescent="0.2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</row>
    <row r="800" spans="1:26" ht="12.75" customHeight="1" x14ac:dyDescent="0.2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</row>
    <row r="801" spans="1:26" ht="12.75" customHeight="1" x14ac:dyDescent="0.2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</row>
    <row r="802" spans="1:26" ht="12.75" customHeight="1" x14ac:dyDescent="0.2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</row>
    <row r="803" spans="1:26" ht="12.75" customHeight="1" x14ac:dyDescent="0.2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</row>
    <row r="804" spans="1:26" ht="12.75" customHeight="1" x14ac:dyDescent="0.2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</row>
    <row r="805" spans="1:26" ht="12.75" customHeight="1" x14ac:dyDescent="0.2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</row>
    <row r="806" spans="1:26" ht="12.75" customHeight="1" x14ac:dyDescent="0.2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</row>
    <row r="807" spans="1:26" ht="12.75" customHeight="1" x14ac:dyDescent="0.2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</row>
    <row r="808" spans="1:26" ht="12.75" customHeight="1" x14ac:dyDescent="0.2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</row>
    <row r="809" spans="1:26" ht="12.75" customHeight="1" x14ac:dyDescent="0.2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</row>
    <row r="810" spans="1:26" ht="12.75" customHeight="1" x14ac:dyDescent="0.2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</row>
    <row r="811" spans="1:26" ht="12.75" customHeight="1" x14ac:dyDescent="0.2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</row>
    <row r="812" spans="1:26" ht="12.75" customHeight="1" x14ac:dyDescent="0.2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</row>
    <row r="813" spans="1:26" ht="12.75" customHeight="1" x14ac:dyDescent="0.2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</row>
    <row r="814" spans="1:26" ht="12.75" customHeight="1" x14ac:dyDescent="0.2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</row>
    <row r="815" spans="1:26" ht="12.75" customHeight="1" x14ac:dyDescent="0.2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</row>
    <row r="816" spans="1:26" ht="12.75" customHeight="1" x14ac:dyDescent="0.2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</row>
    <row r="817" spans="1:26" ht="12.75" customHeight="1" x14ac:dyDescent="0.2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</row>
    <row r="818" spans="1:26" ht="12.75" customHeight="1" x14ac:dyDescent="0.2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</row>
    <row r="819" spans="1:26" ht="12.75" customHeight="1" x14ac:dyDescent="0.2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</row>
    <row r="820" spans="1:26" ht="12.75" customHeight="1" x14ac:dyDescent="0.2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</row>
    <row r="821" spans="1:26" ht="12.75" customHeight="1" x14ac:dyDescent="0.2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</row>
    <row r="822" spans="1:26" ht="12.75" customHeight="1" x14ac:dyDescent="0.2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</row>
    <row r="823" spans="1:26" ht="12.75" customHeight="1" x14ac:dyDescent="0.2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</row>
    <row r="824" spans="1:26" ht="12.75" customHeight="1" x14ac:dyDescent="0.2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</row>
    <row r="825" spans="1:26" ht="12.75" customHeight="1" x14ac:dyDescent="0.2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</row>
    <row r="826" spans="1:26" ht="12.75" customHeight="1" x14ac:dyDescent="0.2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</row>
    <row r="827" spans="1:26" ht="12.75" customHeight="1" x14ac:dyDescent="0.2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</row>
    <row r="828" spans="1:26" ht="12.75" customHeight="1" x14ac:dyDescent="0.2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</row>
    <row r="829" spans="1:26" ht="12.75" customHeight="1" x14ac:dyDescent="0.2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</row>
    <row r="830" spans="1:26" ht="12.75" customHeight="1" x14ac:dyDescent="0.2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</row>
    <row r="831" spans="1:26" ht="12.75" customHeight="1" x14ac:dyDescent="0.2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</row>
    <row r="832" spans="1:26" ht="12.75" customHeight="1" x14ac:dyDescent="0.2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</row>
    <row r="833" spans="1:26" ht="12.75" customHeight="1" x14ac:dyDescent="0.2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</row>
    <row r="834" spans="1:26" ht="12.75" customHeight="1" x14ac:dyDescent="0.2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</row>
    <row r="835" spans="1:26" ht="12.75" customHeight="1" x14ac:dyDescent="0.2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</row>
    <row r="836" spans="1:26" ht="12.75" customHeight="1" x14ac:dyDescent="0.2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</row>
    <row r="837" spans="1:26" ht="12.75" customHeight="1" x14ac:dyDescent="0.2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</row>
    <row r="838" spans="1:26" ht="12.75" customHeight="1" x14ac:dyDescent="0.2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</row>
    <row r="839" spans="1:26" ht="12.75" customHeight="1" x14ac:dyDescent="0.2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</row>
    <row r="840" spans="1:26" ht="12.75" customHeight="1" x14ac:dyDescent="0.2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</row>
    <row r="841" spans="1:26" ht="12.75" customHeight="1" x14ac:dyDescent="0.2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</row>
    <row r="842" spans="1:26" ht="12.75" customHeight="1" x14ac:dyDescent="0.2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</row>
    <row r="843" spans="1:26" ht="12.75" customHeight="1" x14ac:dyDescent="0.2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</row>
    <row r="844" spans="1:26" ht="12.75" customHeight="1" x14ac:dyDescent="0.2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</row>
    <row r="845" spans="1:26" ht="12.75" customHeight="1" x14ac:dyDescent="0.2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</row>
    <row r="846" spans="1:26" ht="12.75" customHeight="1" x14ac:dyDescent="0.2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</row>
    <row r="847" spans="1:26" ht="12.75" customHeight="1" x14ac:dyDescent="0.2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</row>
    <row r="848" spans="1:26" ht="12.75" customHeight="1" x14ac:dyDescent="0.2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</row>
    <row r="849" spans="1:26" ht="12.75" customHeight="1" x14ac:dyDescent="0.2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</row>
    <row r="850" spans="1:26" ht="12.75" customHeight="1" x14ac:dyDescent="0.2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</row>
    <row r="851" spans="1:26" ht="12.75" customHeight="1" x14ac:dyDescent="0.2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</row>
    <row r="852" spans="1:26" ht="12.75" customHeight="1" x14ac:dyDescent="0.2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</row>
    <row r="853" spans="1:26" ht="12.75" customHeight="1" x14ac:dyDescent="0.2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</row>
    <row r="854" spans="1:26" ht="12.75" customHeight="1" x14ac:dyDescent="0.2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</row>
    <row r="855" spans="1:26" ht="12.75" customHeight="1" x14ac:dyDescent="0.2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</row>
    <row r="856" spans="1:26" ht="12.75" customHeight="1" x14ac:dyDescent="0.2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</row>
    <row r="857" spans="1:26" ht="12.75" customHeight="1" x14ac:dyDescent="0.2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</row>
    <row r="858" spans="1:26" ht="12.75" customHeight="1" x14ac:dyDescent="0.2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</row>
    <row r="859" spans="1:26" ht="12.75" customHeight="1" x14ac:dyDescent="0.2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</row>
    <row r="860" spans="1:26" ht="12.75" customHeight="1" x14ac:dyDescent="0.2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</row>
    <row r="861" spans="1:26" ht="12.75" customHeight="1" x14ac:dyDescent="0.2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</row>
    <row r="862" spans="1:26" ht="12.75" customHeight="1" x14ac:dyDescent="0.2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</row>
    <row r="863" spans="1:26" ht="12.75" customHeight="1" x14ac:dyDescent="0.2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</row>
    <row r="864" spans="1:26" ht="12.75" customHeight="1" x14ac:dyDescent="0.2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</row>
    <row r="865" spans="1:26" ht="12.75" customHeight="1" x14ac:dyDescent="0.2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</row>
    <row r="866" spans="1:26" ht="12.75" customHeight="1" x14ac:dyDescent="0.2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</row>
    <row r="867" spans="1:26" ht="12.75" customHeight="1" x14ac:dyDescent="0.2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</row>
    <row r="868" spans="1:26" ht="12.75" customHeight="1" x14ac:dyDescent="0.2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</row>
    <row r="869" spans="1:26" ht="12.75" customHeight="1" x14ac:dyDescent="0.2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</row>
    <row r="870" spans="1:26" ht="12.75" customHeight="1" x14ac:dyDescent="0.2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</row>
    <row r="871" spans="1:26" ht="12.75" customHeight="1" x14ac:dyDescent="0.2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</row>
    <row r="872" spans="1:26" ht="12.75" customHeight="1" x14ac:dyDescent="0.2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</row>
    <row r="873" spans="1:26" ht="12.75" customHeight="1" x14ac:dyDescent="0.2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</row>
    <row r="874" spans="1:26" ht="12.75" customHeight="1" x14ac:dyDescent="0.2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</row>
    <row r="875" spans="1:26" ht="12.75" customHeight="1" x14ac:dyDescent="0.2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</row>
    <row r="876" spans="1:26" ht="12.75" customHeight="1" x14ac:dyDescent="0.2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</row>
    <row r="877" spans="1:26" ht="12.75" customHeight="1" x14ac:dyDescent="0.2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</row>
    <row r="878" spans="1:26" ht="12.75" customHeight="1" x14ac:dyDescent="0.2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</row>
    <row r="879" spans="1:26" ht="12.75" customHeight="1" x14ac:dyDescent="0.2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</row>
    <row r="880" spans="1:26" ht="12.75" customHeight="1" x14ac:dyDescent="0.2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</row>
    <row r="881" spans="1:26" ht="12.75" customHeight="1" x14ac:dyDescent="0.2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</row>
    <row r="882" spans="1:26" ht="12.75" customHeight="1" x14ac:dyDescent="0.2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</row>
    <row r="883" spans="1:26" ht="12.75" customHeight="1" x14ac:dyDescent="0.2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</row>
    <row r="884" spans="1:26" ht="12.75" customHeight="1" x14ac:dyDescent="0.2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</row>
    <row r="885" spans="1:26" ht="12.75" customHeight="1" x14ac:dyDescent="0.2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</row>
    <row r="886" spans="1:26" ht="12.75" customHeight="1" x14ac:dyDescent="0.2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</row>
    <row r="887" spans="1:26" ht="12.75" customHeight="1" x14ac:dyDescent="0.2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</row>
    <row r="888" spans="1:26" ht="12.75" customHeight="1" x14ac:dyDescent="0.2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</row>
    <row r="889" spans="1:26" ht="12.75" customHeight="1" x14ac:dyDescent="0.2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</row>
    <row r="890" spans="1:26" ht="12.75" customHeight="1" x14ac:dyDescent="0.2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</row>
    <row r="891" spans="1:26" ht="12.75" customHeight="1" x14ac:dyDescent="0.2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</row>
    <row r="892" spans="1:26" ht="12.75" customHeight="1" x14ac:dyDescent="0.2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</row>
    <row r="893" spans="1:26" ht="12.75" customHeight="1" x14ac:dyDescent="0.2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</row>
    <row r="894" spans="1:26" ht="12.75" customHeight="1" x14ac:dyDescent="0.2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</row>
    <row r="895" spans="1:26" ht="12.75" customHeight="1" x14ac:dyDescent="0.2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</row>
    <row r="896" spans="1:26" ht="12.75" customHeight="1" x14ac:dyDescent="0.2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</row>
    <row r="897" spans="1:26" ht="12.75" customHeight="1" x14ac:dyDescent="0.2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</row>
    <row r="898" spans="1:26" ht="12.75" customHeight="1" x14ac:dyDescent="0.2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</row>
    <row r="899" spans="1:26" ht="12.75" customHeight="1" x14ac:dyDescent="0.2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</row>
    <row r="900" spans="1:26" ht="12.75" customHeight="1" x14ac:dyDescent="0.2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</row>
    <row r="901" spans="1:26" ht="12.75" customHeight="1" x14ac:dyDescent="0.2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</row>
    <row r="902" spans="1:26" ht="12.75" customHeight="1" x14ac:dyDescent="0.2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</row>
    <row r="903" spans="1:26" ht="12.75" customHeight="1" x14ac:dyDescent="0.2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</row>
    <row r="904" spans="1:26" ht="12.75" customHeight="1" x14ac:dyDescent="0.2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</row>
    <row r="905" spans="1:26" ht="12.75" customHeight="1" x14ac:dyDescent="0.2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</row>
    <row r="906" spans="1:26" ht="12.75" customHeight="1" x14ac:dyDescent="0.2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</row>
    <row r="907" spans="1:26" ht="12.75" customHeight="1" x14ac:dyDescent="0.2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</row>
    <row r="908" spans="1:26" ht="12.75" customHeight="1" x14ac:dyDescent="0.2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</row>
    <row r="909" spans="1:26" ht="12.75" customHeight="1" x14ac:dyDescent="0.2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</row>
    <row r="910" spans="1:26" ht="12.75" customHeight="1" x14ac:dyDescent="0.2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</row>
    <row r="911" spans="1:26" ht="12.75" customHeight="1" x14ac:dyDescent="0.2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</row>
    <row r="912" spans="1:26" ht="12.75" customHeight="1" x14ac:dyDescent="0.2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</row>
    <row r="913" spans="1:26" ht="12.75" customHeight="1" x14ac:dyDescent="0.2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</row>
    <row r="914" spans="1:26" ht="12.75" customHeight="1" x14ac:dyDescent="0.2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</row>
    <row r="915" spans="1:26" ht="12.75" customHeight="1" x14ac:dyDescent="0.2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</row>
    <row r="916" spans="1:26" ht="12.75" customHeight="1" x14ac:dyDescent="0.2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</row>
    <row r="917" spans="1:26" ht="12.75" customHeight="1" x14ac:dyDescent="0.2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</row>
    <row r="918" spans="1:26" ht="12.75" customHeight="1" x14ac:dyDescent="0.2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</row>
    <row r="919" spans="1:26" ht="12.75" customHeight="1" x14ac:dyDescent="0.2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</row>
    <row r="920" spans="1:26" ht="12.75" customHeight="1" x14ac:dyDescent="0.2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</row>
    <row r="921" spans="1:26" ht="12.75" customHeight="1" x14ac:dyDescent="0.2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</row>
    <row r="922" spans="1:26" ht="12.75" customHeight="1" x14ac:dyDescent="0.2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</row>
    <row r="923" spans="1:26" ht="12.75" customHeight="1" x14ac:dyDescent="0.2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</row>
    <row r="924" spans="1:26" ht="12.75" customHeight="1" x14ac:dyDescent="0.2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</row>
    <row r="925" spans="1:26" ht="12.75" customHeight="1" x14ac:dyDescent="0.2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</row>
    <row r="926" spans="1:26" ht="12.75" customHeight="1" x14ac:dyDescent="0.2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</row>
    <row r="927" spans="1:26" ht="12.75" customHeight="1" x14ac:dyDescent="0.2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</row>
    <row r="928" spans="1:26" ht="12.75" customHeight="1" x14ac:dyDescent="0.2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</row>
    <row r="929" spans="1:26" ht="12.75" customHeight="1" x14ac:dyDescent="0.2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</row>
    <row r="930" spans="1:26" ht="12.75" customHeight="1" x14ac:dyDescent="0.2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</row>
    <row r="931" spans="1:26" ht="12.75" customHeight="1" x14ac:dyDescent="0.2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</row>
    <row r="932" spans="1:26" ht="12.75" customHeight="1" x14ac:dyDescent="0.2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</row>
    <row r="933" spans="1:26" ht="12.75" customHeight="1" x14ac:dyDescent="0.2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</row>
    <row r="934" spans="1:26" ht="12.75" customHeight="1" x14ac:dyDescent="0.2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</row>
    <row r="935" spans="1:26" ht="12.75" customHeight="1" x14ac:dyDescent="0.2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</row>
    <row r="936" spans="1:26" ht="12.75" customHeight="1" x14ac:dyDescent="0.2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</row>
    <row r="937" spans="1:26" ht="12.75" customHeight="1" x14ac:dyDescent="0.2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</row>
    <row r="938" spans="1:26" ht="12.75" customHeight="1" x14ac:dyDescent="0.2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</row>
    <row r="939" spans="1:26" ht="12.75" customHeight="1" x14ac:dyDescent="0.2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</row>
    <row r="940" spans="1:26" ht="12.75" customHeight="1" x14ac:dyDescent="0.2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</row>
    <row r="941" spans="1:26" ht="12.75" customHeight="1" x14ac:dyDescent="0.2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</row>
    <row r="942" spans="1:26" ht="12.75" customHeight="1" x14ac:dyDescent="0.2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</row>
    <row r="943" spans="1:26" ht="12.75" customHeight="1" x14ac:dyDescent="0.2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</row>
    <row r="944" spans="1:26" ht="12.75" customHeight="1" x14ac:dyDescent="0.2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</row>
    <row r="945" spans="1:26" ht="12.75" customHeight="1" x14ac:dyDescent="0.2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</row>
    <row r="946" spans="1:26" ht="12.75" customHeight="1" x14ac:dyDescent="0.2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</row>
    <row r="947" spans="1:26" ht="12.75" customHeight="1" x14ac:dyDescent="0.2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</row>
    <row r="948" spans="1:26" ht="12.75" customHeight="1" x14ac:dyDescent="0.2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</row>
    <row r="949" spans="1:26" ht="12.75" customHeight="1" x14ac:dyDescent="0.2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</row>
    <row r="950" spans="1:26" ht="12.75" customHeight="1" x14ac:dyDescent="0.2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</row>
    <row r="951" spans="1:26" ht="12.75" customHeight="1" x14ac:dyDescent="0.2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</row>
    <row r="952" spans="1:26" ht="12.75" customHeight="1" x14ac:dyDescent="0.2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</row>
    <row r="953" spans="1:26" ht="12.75" customHeight="1" x14ac:dyDescent="0.2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</row>
    <row r="954" spans="1:26" ht="12.75" customHeight="1" x14ac:dyDescent="0.2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</row>
    <row r="955" spans="1:26" ht="12.75" customHeight="1" x14ac:dyDescent="0.2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</row>
    <row r="956" spans="1:26" ht="12.75" customHeight="1" x14ac:dyDescent="0.2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</row>
    <row r="957" spans="1:26" ht="12.75" customHeight="1" x14ac:dyDescent="0.2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</row>
    <row r="958" spans="1:26" ht="12.75" customHeight="1" x14ac:dyDescent="0.2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</row>
    <row r="959" spans="1:26" ht="12.75" customHeight="1" x14ac:dyDescent="0.2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</row>
    <row r="960" spans="1:26" ht="12.75" customHeight="1" x14ac:dyDescent="0.2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</row>
    <row r="961" spans="1:26" ht="12.75" customHeight="1" x14ac:dyDescent="0.2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</row>
    <row r="962" spans="1:26" ht="12.75" customHeight="1" x14ac:dyDescent="0.2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</row>
    <row r="963" spans="1:26" ht="12.75" customHeight="1" x14ac:dyDescent="0.2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</row>
    <row r="964" spans="1:26" ht="12.75" customHeight="1" x14ac:dyDescent="0.2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</row>
    <row r="965" spans="1:26" ht="12.75" customHeight="1" x14ac:dyDescent="0.2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</row>
    <row r="966" spans="1:26" ht="12.75" customHeight="1" x14ac:dyDescent="0.2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</row>
    <row r="967" spans="1:26" ht="12.75" customHeight="1" x14ac:dyDescent="0.2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</row>
    <row r="968" spans="1:26" ht="12.75" customHeight="1" x14ac:dyDescent="0.2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</row>
    <row r="969" spans="1:26" ht="12.75" customHeight="1" x14ac:dyDescent="0.2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</row>
    <row r="970" spans="1:26" ht="12.75" customHeight="1" x14ac:dyDescent="0.2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</row>
    <row r="971" spans="1:26" ht="12.75" customHeight="1" x14ac:dyDescent="0.2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</row>
    <row r="972" spans="1:26" ht="12.75" customHeight="1" x14ac:dyDescent="0.2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</row>
    <row r="973" spans="1:26" ht="12.75" customHeight="1" x14ac:dyDescent="0.2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</row>
    <row r="974" spans="1:26" ht="12.75" customHeight="1" x14ac:dyDescent="0.2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</row>
    <row r="975" spans="1:26" ht="12.75" customHeight="1" x14ac:dyDescent="0.2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</row>
    <row r="976" spans="1:26" ht="12.75" customHeight="1" x14ac:dyDescent="0.2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</row>
    <row r="977" spans="1:26" ht="12.75" customHeight="1" x14ac:dyDescent="0.2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</row>
    <row r="978" spans="1:26" ht="12.75" customHeight="1" x14ac:dyDescent="0.2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</row>
    <row r="979" spans="1:26" ht="12.75" customHeight="1" x14ac:dyDescent="0.2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</row>
    <row r="980" spans="1:26" ht="12.75" customHeight="1" x14ac:dyDescent="0.2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</row>
    <row r="981" spans="1:26" ht="12.75" customHeight="1" x14ac:dyDescent="0.2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</row>
    <row r="982" spans="1:26" ht="12.75" customHeight="1" x14ac:dyDescent="0.2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</row>
    <row r="983" spans="1:26" ht="12.75" customHeight="1" x14ac:dyDescent="0.2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</row>
    <row r="984" spans="1:26" ht="12.75" customHeight="1" x14ac:dyDescent="0.2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</row>
    <row r="985" spans="1:26" ht="12.75" customHeight="1" x14ac:dyDescent="0.2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</row>
    <row r="986" spans="1:26" ht="12.75" customHeight="1" x14ac:dyDescent="0.2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</row>
    <row r="987" spans="1:26" ht="12.75" customHeight="1" x14ac:dyDescent="0.2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</row>
    <row r="988" spans="1:26" ht="12.75" customHeight="1" x14ac:dyDescent="0.2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</row>
    <row r="989" spans="1:26" ht="12.75" customHeight="1" x14ac:dyDescent="0.2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</row>
    <row r="990" spans="1:26" ht="12.75" customHeight="1" x14ac:dyDescent="0.2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</row>
    <row r="991" spans="1:26" ht="12.75" customHeight="1" x14ac:dyDescent="0.2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</row>
    <row r="992" spans="1:26" ht="12.75" customHeight="1" x14ac:dyDescent="0.2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</row>
    <row r="993" spans="1:26" ht="12.75" customHeight="1" x14ac:dyDescent="0.2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</row>
    <row r="994" spans="1:26" ht="12.75" customHeight="1" x14ac:dyDescent="0.2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</row>
    <row r="995" spans="1:26" ht="12.75" customHeight="1" x14ac:dyDescent="0.2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</row>
    <row r="996" spans="1:26" ht="12.75" customHeight="1" x14ac:dyDescent="0.2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</row>
    <row r="997" spans="1:26" ht="12.75" customHeight="1" x14ac:dyDescent="0.2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</row>
    <row r="998" spans="1:26" ht="12.75" customHeight="1" x14ac:dyDescent="0.2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</row>
    <row r="999" spans="1:26" ht="12.75" customHeight="1" x14ac:dyDescent="0.2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</row>
    <row r="1000" spans="1:26" ht="12.75" customHeight="1" x14ac:dyDescent="0.2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</row>
  </sheetData>
  <sheetProtection sheet="1" selectLockedCells="1"/>
  <mergeCells count="4">
    <mergeCell ref="C2:E2"/>
    <mergeCell ref="E15:H16"/>
    <mergeCell ref="A28:G29"/>
    <mergeCell ref="E10:G12"/>
  </mergeCells>
  <dataValidations count="4">
    <dataValidation type="decimal" allowBlank="1" showInputMessage="1" showErrorMessage="1" prompt=" - Enter 1 for full-time and the appropriate decimal fraction for part-time" sqref="J8" xr:uid="{00000000-0002-0000-0000-000000000000}">
      <formula1>0</formula1>
      <formula2>1</formula2>
    </dataValidation>
    <dataValidation type="date" allowBlank="1" showInputMessage="1" showErrorMessage="1" prompt=" - dd/mm/yyyy" sqref="C4" xr:uid="{00000000-0002-0000-0000-000001000000}">
      <formula1>10959</formula1>
      <formula2>36525</formula2>
    </dataValidation>
    <dataValidation type="date" allowBlank="1" showInputMessage="1" showErrorMessage="1" prompt=" - dd/mm/yyyy" sqref="C6" xr:uid="{00000000-0002-0000-0000-000002000000}">
      <formula1>40179</formula1>
      <formula2>47848</formula2>
    </dataValidation>
    <dataValidation type="list" allowBlank="1" showInputMessage="1" showErrorMessage="1" prompt=" - choose from the drop-down list" sqref="C8" xr:uid="{00000000-0002-0000-0000-000003000000}">
      <formula1>$M$10:$M$13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&amp;LDate and time printed: &amp;D &amp;T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8" sqref="C8"/>
    </sheetView>
  </sheetViews>
  <sheetFormatPr defaultColWidth="17.28515625" defaultRowHeight="15" customHeight="1" x14ac:dyDescent="0.2"/>
  <cols>
    <col min="1" max="1" width="38.140625" customWidth="1"/>
    <col min="2" max="2" width="15.5703125" customWidth="1"/>
    <col min="3" max="3" width="12" customWidth="1"/>
    <col min="4" max="4" width="11.28515625" customWidth="1"/>
    <col min="5" max="5" width="11.7109375" customWidth="1"/>
    <col min="6" max="6" width="9" customWidth="1"/>
    <col min="7" max="7" width="2.7109375" customWidth="1"/>
    <col min="8" max="8" width="24.85546875" customWidth="1"/>
    <col min="9" max="9" width="12" customWidth="1"/>
    <col min="10" max="10" width="11" customWidth="1"/>
    <col min="11" max="20" width="9.140625" customWidth="1"/>
    <col min="21" max="26" width="8" customWidth="1"/>
  </cols>
  <sheetData>
    <row r="1" spans="1:26" ht="37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" t="s">
        <v>1</v>
      </c>
      <c r="B2" s="2">
        <f>'Inputs and Results'!C2</f>
        <v>0</v>
      </c>
      <c r="C2" s="1"/>
      <c r="D2" s="1"/>
      <c r="E2" s="1"/>
      <c r="F2" s="1"/>
      <c r="G2" s="1"/>
      <c r="H2" s="1" t="s">
        <v>44</v>
      </c>
      <c r="I2" s="1" t="s">
        <v>16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 t="s">
        <v>2</v>
      </c>
      <c r="B3" s="3">
        <f>'Inputs and Results'!C4</f>
        <v>0</v>
      </c>
      <c r="C3" s="1">
        <f t="shared" ref="C3:C4" si="0">YEAR(B3)</f>
        <v>1900</v>
      </c>
      <c r="D3" s="1">
        <f t="shared" ref="D3:D4" si="1">MONTH(B3)</f>
        <v>1</v>
      </c>
      <c r="E3" s="1">
        <f t="shared" ref="E3:E4" si="2">DAY(B3)</f>
        <v>0</v>
      </c>
      <c r="F3" s="1"/>
      <c r="G3" s="1"/>
      <c r="H3" s="1" t="s">
        <v>3</v>
      </c>
      <c r="I3" s="1">
        <v>60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 t="s">
        <v>4</v>
      </c>
      <c r="B4" s="3">
        <f>'Inputs and Results'!C6</f>
        <v>0</v>
      </c>
      <c r="C4" s="1">
        <f t="shared" si="0"/>
        <v>1900</v>
      </c>
      <c r="D4" s="1">
        <f t="shared" si="1"/>
        <v>1</v>
      </c>
      <c r="E4" s="1">
        <f t="shared" si="2"/>
        <v>0</v>
      </c>
      <c r="F4" s="1"/>
      <c r="G4" s="1"/>
      <c r="H4" s="1" t="s">
        <v>5</v>
      </c>
      <c r="I4" s="1">
        <v>55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4"/>
      <c r="C5" s="2">
        <f t="shared" ref="C5:E5" si="3">SUM(C4-C3)</f>
        <v>0</v>
      </c>
      <c r="D5" s="2">
        <f t="shared" si="3"/>
        <v>0</v>
      </c>
      <c r="E5" s="2">
        <f t="shared" si="3"/>
        <v>0</v>
      </c>
      <c r="F5" s="1"/>
      <c r="G5" s="1"/>
      <c r="H5" s="1" t="s">
        <v>45</v>
      </c>
      <c r="I5" s="1">
        <v>60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7"/>
      <c r="C6" s="1"/>
      <c r="D6" s="2">
        <f>IF((E5&lt;0),(D5-1),D5)</f>
        <v>0</v>
      </c>
      <c r="E6" s="1"/>
      <c r="F6" s="1"/>
      <c r="G6" s="1"/>
      <c r="H6" s="1" t="s">
        <v>6</v>
      </c>
      <c r="I6" s="1">
        <v>65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4"/>
      <c r="C7" s="2">
        <f>IF((D6&lt;0),(C5-1),C5)</f>
        <v>0</v>
      </c>
      <c r="D7" s="2">
        <f>IF((D6&lt;0),(D6+12),D6)</f>
        <v>0</v>
      </c>
      <c r="E7" s="1"/>
      <c r="F7" s="1"/>
      <c r="G7" s="1"/>
      <c r="H7" s="1" t="s">
        <v>7</v>
      </c>
      <c r="I7" s="1">
        <v>60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"/>
      <c r="B8" s="1"/>
      <c r="C8" s="1" t="e">
        <f>VLOOKUP(C7,'look-up tables'!M2:O16,2)</f>
        <v>#N/A</v>
      </c>
      <c r="D8" s="1" t="e">
        <f>SUM(C8-5)</f>
        <v>#N/A</v>
      </c>
      <c r="E8" s="14"/>
      <c r="F8" s="15">
        <f>B8-(B14-B15)</f>
        <v>0</v>
      </c>
      <c r="G8" s="1"/>
      <c r="H8" s="1" t="s">
        <v>8</v>
      </c>
      <c r="I8" s="1">
        <v>65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 t="s">
        <v>9</v>
      </c>
      <c r="B10" s="4">
        <f>'Inputs and Results'!C10</f>
        <v>0</v>
      </c>
      <c r="C10" s="1" t="e">
        <f>IF(C12&gt;=6,B5/2*B8/60,0)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" t="s">
        <v>10</v>
      </c>
      <c r="B11" s="4">
        <f>'Inputs and Results'!C12</f>
        <v>0</v>
      </c>
      <c r="C11" s="1"/>
      <c r="D11" s="1"/>
      <c r="E11" s="1"/>
      <c r="F11" s="1"/>
      <c r="G11" s="1"/>
      <c r="H11" s="5" t="s">
        <v>12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 t="s">
        <v>13</v>
      </c>
      <c r="B12" s="2">
        <f>'Inputs and Results'!C8</f>
        <v>0</v>
      </c>
      <c r="C12" s="1" t="e">
        <f>MATCH(B12,H3:H8,0)</f>
        <v>#N/A</v>
      </c>
      <c r="D12" s="1"/>
      <c r="E12" s="1"/>
      <c r="F12" s="1"/>
      <c r="G12" s="1"/>
      <c r="H12" s="1" t="s">
        <v>15</v>
      </c>
      <c r="I12" s="1" t="e">
        <f ca="1">IF((B14&lt;B13),J12,1)</f>
        <v>#N/A</v>
      </c>
      <c r="J12" s="1" t="e">
        <f>VLOOKUP(D7,'look-up tables'!A4:K15,workings!C8)</f>
        <v>#REF!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 t="s">
        <v>16</v>
      </c>
      <c r="B13" s="1" t="e">
        <f ca="1">OFFSET(I2,C12,0)</f>
        <v>#N/A</v>
      </c>
      <c r="C13" s="1"/>
      <c r="D13" s="1"/>
      <c r="E13" s="1"/>
      <c r="F13" s="1"/>
      <c r="G13" s="1"/>
      <c r="H13" s="1" t="s">
        <v>17</v>
      </c>
      <c r="I13" s="1" t="e">
        <f ca="1">IF((B14&lt;B13),J13,1)</f>
        <v>#N/A</v>
      </c>
      <c r="J13" s="1" t="e">
        <f>VLOOKUP(D7,'look-up tables'!A19:K30,workings!C8)</f>
        <v>#REF!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 t="s">
        <v>19</v>
      </c>
      <c r="B14" s="15">
        <f>ROUND(C4-$C$3+(B4-DATE(C4,$D$3,$E$3))/365,4)</f>
        <v>0</v>
      </c>
      <c r="C14" s="1"/>
      <c r="D14" s="1"/>
      <c r="E14" s="1"/>
      <c r="F14" s="1"/>
      <c r="G14" s="1"/>
      <c r="H14" s="1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15"/>
      <c r="C15" s="1"/>
      <c r="D15" s="1"/>
      <c r="E15" s="1"/>
      <c r="F15" s="1"/>
      <c r="G15" s="1"/>
      <c r="H15" s="5" t="s">
        <v>21</v>
      </c>
      <c r="I15" s="1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 t="s">
        <v>22</v>
      </c>
      <c r="B16" s="15" t="e">
        <f ca="1">MAX(0,B13-B14)</f>
        <v>#N/A</v>
      </c>
      <c r="C16" s="1" t="e">
        <f ca="1">IF((5&gt;B16),B16,5)</f>
        <v>#N/A</v>
      </c>
      <c r="D16" s="1" t="e">
        <f ca="1">IF((5&gt;B16),0,(B16-5))</f>
        <v>#N/A</v>
      </c>
      <c r="E16" s="1"/>
      <c r="F16" s="1"/>
      <c r="G16" s="1"/>
      <c r="H16" s="1" t="s">
        <v>15</v>
      </c>
      <c r="I16" s="4" t="e">
        <f t="shared" ref="I16:I17" ca="1" si="4">ROUND((B10*I12),2)</f>
        <v>#N/A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1"/>
      <c r="B17" s="4"/>
      <c r="C17" s="4"/>
      <c r="D17" s="1"/>
      <c r="E17" s="4"/>
      <c r="F17" s="4"/>
      <c r="G17" s="1"/>
      <c r="H17" s="1" t="s">
        <v>17</v>
      </c>
      <c r="I17" s="4" t="e">
        <f t="shared" ca="1" si="4"/>
        <v>#N/A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1"/>
      <c r="B18" s="4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 t="s">
        <v>23</v>
      </c>
      <c r="B19" s="4" t="e">
        <f>B10+C10+B18</f>
        <v>#N/A</v>
      </c>
      <c r="C19" s="2" t="e">
        <f>IF(('Inputs and Results'!C8="premium (pension age 65)"),workings!I37,workings!I35)</f>
        <v>#REF!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 t="s">
        <v>25</v>
      </c>
      <c r="B20" s="4" t="e">
        <f>IF(('Inputs and Results'!C8="nuvos"),workings!I36,workings!C19)</f>
        <v>#REF!</v>
      </c>
      <c r="C20" s="4" t="str">
        <f>IF(B14&lt;55,"Not applicable",IF(('Inputs and Results'!C8="premium (pension age 65)"),workings!I24,workings!I16))</f>
        <v>Not applicable</v>
      </c>
      <c r="D20" s="88" t="s">
        <v>46</v>
      </c>
      <c r="E20" s="1"/>
      <c r="F20" s="1"/>
      <c r="G20" s="1"/>
      <c r="H20" s="5" t="s">
        <v>26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4"/>
      <c r="C21" s="1"/>
      <c r="D21" s="88" t="s">
        <v>49</v>
      </c>
      <c r="E21" s="1"/>
      <c r="F21" s="1"/>
      <c r="G21" s="1"/>
      <c r="H21" s="1" t="s">
        <v>15</v>
      </c>
      <c r="I21" s="1" t="e">
        <f ca="1">IF((B14&lt;B13),J21,1)</f>
        <v>#N/A</v>
      </c>
      <c r="J21" s="1" t="e">
        <f>VLOOKUP(D7,'look-up tables'!A49:P60,workings!C8)</f>
        <v>#REF!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1"/>
      <c r="C23" s="1"/>
      <c r="D23" s="1"/>
      <c r="E23" s="1"/>
      <c r="F23" s="1"/>
      <c r="G23" s="1"/>
      <c r="H23" s="5" t="s">
        <v>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7"/>
      <c r="C24" s="1"/>
      <c r="D24" s="1"/>
      <c r="E24" s="1"/>
      <c r="F24" s="1"/>
      <c r="G24" s="1"/>
      <c r="H24" s="1" t="s">
        <v>15</v>
      </c>
      <c r="I24" s="4" t="e">
        <f ca="1">ROUND((B10*I21),2)</f>
        <v>#N/A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1"/>
      <c r="C27" s="1"/>
      <c r="D27" s="1"/>
      <c r="E27" s="1"/>
      <c r="F27" s="1"/>
      <c r="G27" s="1"/>
      <c r="H27" s="5" t="s">
        <v>28</v>
      </c>
      <c r="I27" s="1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 t="e">
        <f>IF(AND(OR(C12&lt;=2,C12=4),B11=0,B10&gt;0),"There should be a lump sum",IF(AND(B11&gt;0,OR(C12=3,C12&gt;=5)),"there shouldn't be a lump sum",""))</f>
        <v>#N/A</v>
      </c>
      <c r="B28" s="1"/>
      <c r="C28" s="1"/>
      <c r="D28" s="1"/>
      <c r="E28" s="1"/>
      <c r="F28" s="1"/>
      <c r="G28" s="1"/>
      <c r="H28" s="1" t="s">
        <v>15</v>
      </c>
      <c r="I28" s="2" t="e">
        <f ca="1">IF((B14&lt;B13),J28,1)</f>
        <v>#N/A</v>
      </c>
      <c r="J28" s="2" t="e">
        <f>VLOOKUP(D7,'look-up tables'!A34:K45,workings!C8-5)</f>
        <v>#N/A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4"/>
      <c r="C29" s="1"/>
      <c r="D29" s="4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4"/>
      <c r="C30" s="4"/>
      <c r="D30" s="4"/>
      <c r="E30" s="4"/>
      <c r="F30" s="1"/>
      <c r="G30" s="1"/>
      <c r="H30" s="5" t="s">
        <v>29</v>
      </c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4"/>
      <c r="C31" s="1"/>
      <c r="D31" s="1"/>
      <c r="E31" s="1"/>
      <c r="F31" s="1"/>
      <c r="G31" s="1"/>
      <c r="H31" s="1" t="s">
        <v>15</v>
      </c>
      <c r="I31" s="4" t="str">
        <f>IF(B14&lt;55,"Not applicable",(ROUND((B10*(I28)),2)))</f>
        <v>Not applicable</v>
      </c>
      <c r="J31" s="3"/>
      <c r="K31" s="88" t="s">
        <v>46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25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4"/>
      <c r="C34" s="1"/>
      <c r="D34" s="1"/>
      <c r="E34" s="1"/>
      <c r="F34" s="1"/>
      <c r="G34" s="1"/>
      <c r="H34" s="5" t="s">
        <v>30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4"/>
      <c r="C35" s="4"/>
      <c r="D35" s="4"/>
      <c r="E35" s="4"/>
      <c r="F35" s="1"/>
      <c r="G35" s="1"/>
      <c r="H35" s="1" t="s">
        <v>31</v>
      </c>
      <c r="I35" s="4" t="e">
        <f>ROUND((J35*'Inputs and Results'!C10),2)</f>
        <v>#REF!</v>
      </c>
      <c r="J35" s="1" t="e">
        <f>VLOOKUP(D7,'look-up tables'!A64:K75,workings!C8)</f>
        <v>#REF!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B36" s="4"/>
      <c r="C36" s="1"/>
      <c r="D36" s="1"/>
      <c r="E36" s="1"/>
      <c r="F36" s="1"/>
      <c r="G36" s="1"/>
      <c r="H36" s="1" t="s">
        <v>32</v>
      </c>
      <c r="I36" s="4" t="str">
        <f>IF(B14&lt;55,"Not applicable",(ROUND((J36*'Inputs and Results'!C10),2)))</f>
        <v>Not applicable</v>
      </c>
      <c r="J36" s="2" t="e">
        <f>VLOOKUP(D7,'look-up tables'!A79:K90,workings!D8)</f>
        <v>#REF!</v>
      </c>
      <c r="K36" s="88" t="s">
        <v>46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4"/>
      <c r="C37" s="1"/>
      <c r="D37" s="1"/>
      <c r="E37" s="1"/>
      <c r="F37" s="1"/>
      <c r="G37" s="1"/>
      <c r="H37" s="1" t="s">
        <v>33</v>
      </c>
      <c r="I37" s="4" t="e">
        <f>ROUND((J37*'Inputs and Results'!C10),2)</f>
        <v>#REF!</v>
      </c>
      <c r="J37" s="1" t="e">
        <f>VLOOKUP(D7,'look-up tables'!A94:K105,workings!D8)</f>
        <v>#REF!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 t="str">
        <f>IF(AND(D17="*",B5&lt;&gt;0),"Employer must recalculate the statutory redundancy payment","")</f>
        <v/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26"/>
      <c r="I44" s="27"/>
      <c r="J44" s="2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27"/>
      <c r="I45" s="27"/>
      <c r="J45" s="2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92"/>
  <sheetViews>
    <sheetView zoomScale="90" zoomScaleNormal="90" workbookViewId="0">
      <selection activeCell="S19" sqref="S19"/>
    </sheetView>
  </sheetViews>
  <sheetFormatPr defaultColWidth="17.28515625" defaultRowHeight="15" customHeight="1" x14ac:dyDescent="0.2"/>
  <cols>
    <col min="1" max="12" width="9.140625" customWidth="1"/>
    <col min="13" max="13" width="10.28515625" customWidth="1"/>
    <col min="14" max="17" width="9.140625" customWidth="1"/>
    <col min="18" max="18" width="13.42578125" customWidth="1"/>
    <col min="19" max="26" width="9.140625" customWidth="1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5" t="s">
        <v>51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>
        <v>50</v>
      </c>
      <c r="N2" s="1">
        <v>2</v>
      </c>
      <c r="O2" s="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8"/>
      <c r="B3" s="9">
        <v>50</v>
      </c>
      <c r="C3" s="9">
        <v>51</v>
      </c>
      <c r="D3" s="9">
        <v>52</v>
      </c>
      <c r="E3" s="9">
        <v>53</v>
      </c>
      <c r="F3" s="9">
        <v>54</v>
      </c>
      <c r="G3" s="9">
        <v>55</v>
      </c>
      <c r="H3" s="9">
        <v>56</v>
      </c>
      <c r="I3" s="9">
        <v>57</v>
      </c>
      <c r="J3" s="10">
        <v>58</v>
      </c>
      <c r="K3" s="11">
        <v>59</v>
      </c>
      <c r="L3" s="1"/>
      <c r="M3" s="1">
        <v>51</v>
      </c>
      <c r="N3" s="1">
        <v>3</v>
      </c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2">
        <v>0</v>
      </c>
      <c r="B4" s="13">
        <v>0.66100000000000003</v>
      </c>
      <c r="C4" s="13">
        <v>0.68500000000000005</v>
      </c>
      <c r="D4" s="13">
        <v>0.71</v>
      </c>
      <c r="E4" s="13">
        <v>0.73799999999999999</v>
      </c>
      <c r="F4" s="13">
        <v>0.76800000000000002</v>
      </c>
      <c r="G4" s="13">
        <v>0.8</v>
      </c>
      <c r="H4" s="13">
        <v>0.83599999999999997</v>
      </c>
      <c r="I4" s="13">
        <v>0.873</v>
      </c>
      <c r="J4" s="17">
        <v>0.91300000000000003</v>
      </c>
      <c r="K4" s="18">
        <v>0.95599999999999996</v>
      </c>
      <c r="L4" s="1"/>
      <c r="M4" s="1">
        <v>52</v>
      </c>
      <c r="N4" s="1">
        <v>4</v>
      </c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2">
        <v>1</v>
      </c>
      <c r="B5" s="13">
        <v>0.66300000000000003</v>
      </c>
      <c r="C5" s="13">
        <v>0.68700000000000006</v>
      </c>
      <c r="D5" s="13">
        <v>0.71299999999999997</v>
      </c>
      <c r="E5" s="13">
        <v>0.74099999999999999</v>
      </c>
      <c r="F5" s="13">
        <v>0.77100000000000002</v>
      </c>
      <c r="G5" s="13">
        <v>0.80300000000000005</v>
      </c>
      <c r="H5" s="13">
        <v>0.83899999999999997</v>
      </c>
      <c r="I5" s="13">
        <v>0.876</v>
      </c>
      <c r="J5" s="17">
        <v>0.91600000000000004</v>
      </c>
      <c r="K5" s="18">
        <v>0.96</v>
      </c>
      <c r="L5" s="1"/>
      <c r="M5" s="1">
        <v>53</v>
      </c>
      <c r="N5" s="1">
        <v>5</v>
      </c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2">
        <v>2</v>
      </c>
      <c r="B6" s="13">
        <v>0.66500000000000004</v>
      </c>
      <c r="C6" s="13">
        <v>0.68899999999999995</v>
      </c>
      <c r="D6" s="13">
        <v>0.71499999999999997</v>
      </c>
      <c r="E6" s="13">
        <v>0.74299999999999999</v>
      </c>
      <c r="F6" s="13">
        <v>0.77400000000000002</v>
      </c>
      <c r="G6" s="13">
        <v>0.80600000000000005</v>
      </c>
      <c r="H6" s="13">
        <v>0.84199999999999997</v>
      </c>
      <c r="I6" s="13">
        <v>0.879</v>
      </c>
      <c r="J6" s="17">
        <v>0.92</v>
      </c>
      <c r="K6" s="18">
        <v>0.96399999999999997</v>
      </c>
      <c r="L6" s="1"/>
      <c r="M6" s="1">
        <v>54</v>
      </c>
      <c r="N6" s="1">
        <v>6</v>
      </c>
      <c r="O6" s="6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2">
        <v>3</v>
      </c>
      <c r="B7" s="13">
        <v>0.66700000000000004</v>
      </c>
      <c r="C7" s="13">
        <v>0.69099999999999995</v>
      </c>
      <c r="D7" s="13">
        <v>0.71699999999999997</v>
      </c>
      <c r="E7" s="13">
        <v>0.746</v>
      </c>
      <c r="F7" s="13">
        <v>0.77600000000000002</v>
      </c>
      <c r="G7" s="13">
        <v>0.80900000000000005</v>
      </c>
      <c r="H7" s="13">
        <v>0.84499999999999997</v>
      </c>
      <c r="I7" s="13">
        <v>0.88300000000000001</v>
      </c>
      <c r="J7" s="17">
        <v>0.92400000000000004</v>
      </c>
      <c r="K7" s="18">
        <v>0.96699999999999997</v>
      </c>
      <c r="L7" s="1"/>
      <c r="M7" s="1">
        <v>55</v>
      </c>
      <c r="N7" s="1">
        <v>7</v>
      </c>
      <c r="O7" s="16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2">
        <v>4</v>
      </c>
      <c r="B8" s="13">
        <v>0.66900000000000004</v>
      </c>
      <c r="C8" s="13">
        <v>0.69299999999999995</v>
      </c>
      <c r="D8" s="13">
        <v>0.72</v>
      </c>
      <c r="E8" s="13">
        <v>0.748</v>
      </c>
      <c r="F8" s="13">
        <v>0.77900000000000003</v>
      </c>
      <c r="G8" s="13">
        <v>0.81200000000000006</v>
      </c>
      <c r="H8" s="13">
        <v>0.84799999999999998</v>
      </c>
      <c r="I8" s="13">
        <v>0.88600000000000001</v>
      </c>
      <c r="J8" s="17">
        <v>0.92700000000000005</v>
      </c>
      <c r="K8" s="18">
        <v>0.97099999999999997</v>
      </c>
      <c r="L8" s="1"/>
      <c r="M8" s="1">
        <v>56</v>
      </c>
      <c r="N8" s="1">
        <v>8</v>
      </c>
      <c r="O8" s="16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2">
        <v>5</v>
      </c>
      <c r="B9" s="13">
        <v>0.67100000000000004</v>
      </c>
      <c r="C9" s="13">
        <v>0.69499999999999995</v>
      </c>
      <c r="D9" s="13">
        <v>0.72199999999999998</v>
      </c>
      <c r="E9" s="13">
        <v>0.751</v>
      </c>
      <c r="F9" s="13">
        <v>0.78200000000000003</v>
      </c>
      <c r="G9" s="13">
        <v>0.81499999999999995</v>
      </c>
      <c r="H9" s="13">
        <v>0.85099999999999998</v>
      </c>
      <c r="I9" s="13">
        <v>0.88900000000000001</v>
      </c>
      <c r="J9" s="17">
        <v>0.93100000000000005</v>
      </c>
      <c r="K9" s="18">
        <v>0.97499999999999998</v>
      </c>
      <c r="L9" s="1"/>
      <c r="M9" s="1">
        <v>57</v>
      </c>
      <c r="N9" s="1">
        <v>9</v>
      </c>
      <c r="O9" s="16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2">
        <v>6</v>
      </c>
      <c r="B10" s="13">
        <v>0.67300000000000004</v>
      </c>
      <c r="C10" s="13">
        <v>0.69799999999999995</v>
      </c>
      <c r="D10" s="13">
        <v>0.72399999999999998</v>
      </c>
      <c r="E10" s="13">
        <v>0.753</v>
      </c>
      <c r="F10" s="13">
        <v>0.78400000000000003</v>
      </c>
      <c r="G10" s="13">
        <v>0.81799999999999995</v>
      </c>
      <c r="H10" s="13">
        <v>0.85399999999999998</v>
      </c>
      <c r="I10" s="13">
        <v>0.89300000000000002</v>
      </c>
      <c r="J10" s="17">
        <v>0.93400000000000005</v>
      </c>
      <c r="K10" s="18">
        <v>0.97899999999999998</v>
      </c>
      <c r="L10" s="1"/>
      <c r="M10" s="1">
        <v>58</v>
      </c>
      <c r="N10" s="1">
        <v>10</v>
      </c>
      <c r="O10" s="16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2">
        <v>7</v>
      </c>
      <c r="B11" s="13">
        <v>0.67500000000000004</v>
      </c>
      <c r="C11" s="13">
        <v>0.7</v>
      </c>
      <c r="D11" s="13">
        <v>0.72699999999999998</v>
      </c>
      <c r="E11" s="13">
        <v>0.75600000000000001</v>
      </c>
      <c r="F11" s="13">
        <v>0.78700000000000003</v>
      </c>
      <c r="G11" s="13">
        <v>0.82099999999999995</v>
      </c>
      <c r="H11" s="13">
        <v>0.85699999999999998</v>
      </c>
      <c r="I11" s="13">
        <v>0.89600000000000002</v>
      </c>
      <c r="J11" s="17">
        <v>0.93799999999999994</v>
      </c>
      <c r="K11" s="18">
        <v>0.98299999999999998</v>
      </c>
      <c r="L11" s="1"/>
      <c r="M11" s="1">
        <v>59</v>
      </c>
      <c r="N11" s="1">
        <v>11</v>
      </c>
      <c r="O11" s="1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2">
        <v>8</v>
      </c>
      <c r="B12" s="13">
        <v>0.67700000000000005</v>
      </c>
      <c r="C12" s="13">
        <v>0.70199999999999996</v>
      </c>
      <c r="D12" s="13">
        <v>0.72899999999999998</v>
      </c>
      <c r="E12" s="13">
        <v>0.75800000000000001</v>
      </c>
      <c r="F12" s="13">
        <v>0.79</v>
      </c>
      <c r="G12" s="13">
        <v>0.82399999999999995</v>
      </c>
      <c r="H12" s="13">
        <v>0.86</v>
      </c>
      <c r="I12" s="13">
        <v>0.89900000000000002</v>
      </c>
      <c r="J12" s="17">
        <v>0.94099999999999995</v>
      </c>
      <c r="K12" s="18">
        <v>0.98699999999999999</v>
      </c>
      <c r="L12" s="1"/>
      <c r="M12" s="1">
        <v>60</v>
      </c>
      <c r="N12" s="1">
        <v>12</v>
      </c>
      <c r="O12" s="1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2">
        <v>9</v>
      </c>
      <c r="B13" s="13">
        <v>0.67900000000000005</v>
      </c>
      <c r="C13" s="13">
        <v>0.70399999999999996</v>
      </c>
      <c r="D13" s="13">
        <v>0.73099999999999998</v>
      </c>
      <c r="E13" s="13">
        <v>0.76100000000000001</v>
      </c>
      <c r="F13" s="13">
        <v>0.79200000000000004</v>
      </c>
      <c r="G13" s="13">
        <v>0.82699999999999996</v>
      </c>
      <c r="H13" s="13">
        <v>0.86299999999999999</v>
      </c>
      <c r="I13" s="13">
        <v>0.90300000000000002</v>
      </c>
      <c r="J13" s="17">
        <v>0.94499999999999995</v>
      </c>
      <c r="K13" s="18">
        <v>0.99</v>
      </c>
      <c r="L13" s="1"/>
      <c r="M13" s="1">
        <v>61</v>
      </c>
      <c r="N13" s="1">
        <v>13</v>
      </c>
      <c r="O13" s="1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2">
        <v>10</v>
      </c>
      <c r="B14" s="13">
        <v>0.68100000000000005</v>
      </c>
      <c r="C14" s="13">
        <v>0.70599999999999996</v>
      </c>
      <c r="D14" s="13">
        <v>0.73399999999999999</v>
      </c>
      <c r="E14" s="13">
        <v>0.76300000000000001</v>
      </c>
      <c r="F14" s="13">
        <v>0.79500000000000004</v>
      </c>
      <c r="G14" s="13">
        <v>0.83</v>
      </c>
      <c r="H14" s="13">
        <v>0.86599999999999999</v>
      </c>
      <c r="I14" s="13">
        <v>0.90600000000000003</v>
      </c>
      <c r="J14" s="17">
        <v>0.94899999999999995</v>
      </c>
      <c r="K14" s="18">
        <v>0.99399999999999999</v>
      </c>
      <c r="L14" s="1"/>
      <c r="M14" s="1">
        <v>62</v>
      </c>
      <c r="N14" s="1">
        <v>14</v>
      </c>
      <c r="O14" s="1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9">
        <v>11</v>
      </c>
      <c r="B15" s="20">
        <v>0.68300000000000005</v>
      </c>
      <c r="C15" s="20">
        <v>0.70799999999999996</v>
      </c>
      <c r="D15" s="20">
        <v>0.73599999999999999</v>
      </c>
      <c r="E15" s="20">
        <v>0.76600000000000001</v>
      </c>
      <c r="F15" s="20">
        <v>0.79800000000000004</v>
      </c>
      <c r="G15" s="20">
        <v>0.83299999999999996</v>
      </c>
      <c r="H15" s="20">
        <v>0.86899999999999999</v>
      </c>
      <c r="I15" s="20">
        <v>0.90900000000000003</v>
      </c>
      <c r="J15" s="21">
        <v>0.95199999999999996</v>
      </c>
      <c r="K15" s="22">
        <v>0.998</v>
      </c>
      <c r="L15" s="1"/>
      <c r="M15" s="1">
        <v>63</v>
      </c>
      <c r="N15" s="1">
        <v>15</v>
      </c>
      <c r="O15" s="1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23"/>
      <c r="K16" s="24"/>
      <c r="L16" s="1"/>
      <c r="M16" s="1">
        <v>64</v>
      </c>
      <c r="N16" s="1">
        <v>16</v>
      </c>
      <c r="O16" s="1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5" t="s">
        <v>52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8"/>
      <c r="B18" s="9">
        <v>50</v>
      </c>
      <c r="C18" s="9">
        <v>51</v>
      </c>
      <c r="D18" s="9">
        <v>52</v>
      </c>
      <c r="E18" s="9">
        <v>53</v>
      </c>
      <c r="F18" s="9">
        <v>54</v>
      </c>
      <c r="G18" s="9">
        <v>55</v>
      </c>
      <c r="H18" s="9">
        <v>56</v>
      </c>
      <c r="I18" s="9">
        <v>57</v>
      </c>
      <c r="J18" s="10">
        <v>58</v>
      </c>
      <c r="K18" s="11">
        <v>59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2">
        <v>0</v>
      </c>
      <c r="B19" s="118">
        <v>0.82099999999999995</v>
      </c>
      <c r="C19" s="118">
        <v>0.83799999999999997</v>
      </c>
      <c r="D19" s="118">
        <v>0.85399999999999998</v>
      </c>
      <c r="E19" s="118">
        <v>0.872</v>
      </c>
      <c r="F19" s="118">
        <v>0.88900000000000001</v>
      </c>
      <c r="G19" s="118">
        <v>0.90700000000000003</v>
      </c>
      <c r="H19" s="118">
        <v>0.92500000000000004</v>
      </c>
      <c r="I19" s="118">
        <v>0.94299999999999995</v>
      </c>
      <c r="J19" s="119">
        <v>0.96199999999999997</v>
      </c>
      <c r="K19" s="120">
        <v>0.98099999999999998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2">
        <v>1</v>
      </c>
      <c r="B20" s="118">
        <v>0.82199999999999995</v>
      </c>
      <c r="C20" s="118">
        <v>0.83899999999999997</v>
      </c>
      <c r="D20" s="118">
        <v>0.85499999999999998</v>
      </c>
      <c r="E20" s="118">
        <v>0.873</v>
      </c>
      <c r="F20" s="118">
        <v>0.89</v>
      </c>
      <c r="G20" s="118">
        <v>0.90800000000000003</v>
      </c>
      <c r="H20" s="118">
        <v>0.92600000000000005</v>
      </c>
      <c r="I20" s="118">
        <v>0.94399999999999995</v>
      </c>
      <c r="J20" s="119">
        <v>0.96299999999999997</v>
      </c>
      <c r="K20" s="120">
        <v>0.98299999999999998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2">
        <v>2</v>
      </c>
      <c r="B21" s="118">
        <v>0.82399999999999995</v>
      </c>
      <c r="C21" s="118">
        <v>0.84</v>
      </c>
      <c r="D21" s="118">
        <v>0.85699999999999998</v>
      </c>
      <c r="E21" s="118">
        <v>0.875</v>
      </c>
      <c r="F21" s="118">
        <v>0.89200000000000002</v>
      </c>
      <c r="G21" s="118">
        <v>0.91</v>
      </c>
      <c r="H21" s="118">
        <v>0.92800000000000005</v>
      </c>
      <c r="I21" s="118">
        <v>0.94599999999999995</v>
      </c>
      <c r="J21" s="119">
        <v>0.96499999999999997</v>
      </c>
      <c r="K21" s="120">
        <v>0.98399999999999999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2">
        <v>3</v>
      </c>
      <c r="B22" s="118">
        <v>0.82499999999999996</v>
      </c>
      <c r="C22" s="118">
        <v>0.84199999999999997</v>
      </c>
      <c r="D22" s="118">
        <v>0.85799999999999998</v>
      </c>
      <c r="E22" s="118">
        <v>0.876</v>
      </c>
      <c r="F22" s="118">
        <v>0.89300000000000002</v>
      </c>
      <c r="G22" s="118">
        <v>0.91100000000000003</v>
      </c>
      <c r="H22" s="118">
        <v>0.92900000000000005</v>
      </c>
      <c r="I22" s="118">
        <v>0.94799999999999995</v>
      </c>
      <c r="J22" s="119">
        <v>0.96699999999999997</v>
      </c>
      <c r="K22" s="120">
        <v>0.98599999999999999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2">
        <v>4</v>
      </c>
      <c r="B23" s="118">
        <v>0.82599999999999996</v>
      </c>
      <c r="C23" s="118">
        <v>0.84299999999999997</v>
      </c>
      <c r="D23" s="118">
        <v>0.86</v>
      </c>
      <c r="E23" s="118">
        <v>0.877</v>
      </c>
      <c r="F23" s="118">
        <v>0.89500000000000002</v>
      </c>
      <c r="G23" s="118">
        <v>0.91300000000000003</v>
      </c>
      <c r="H23" s="118">
        <v>0.93100000000000005</v>
      </c>
      <c r="I23" s="118">
        <v>0.94899999999999995</v>
      </c>
      <c r="J23" s="119">
        <v>0.96799999999999997</v>
      </c>
      <c r="K23" s="120">
        <v>0.98799999999999999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2">
        <v>5</v>
      </c>
      <c r="B24" s="118">
        <v>0.82799999999999996</v>
      </c>
      <c r="C24" s="118">
        <v>0.84399999999999997</v>
      </c>
      <c r="D24" s="118">
        <v>0.86099999999999999</v>
      </c>
      <c r="E24" s="118">
        <v>0.879</v>
      </c>
      <c r="F24" s="118">
        <v>0.89600000000000002</v>
      </c>
      <c r="G24" s="118">
        <v>0.91400000000000003</v>
      </c>
      <c r="H24" s="118">
        <v>0.93200000000000005</v>
      </c>
      <c r="I24" s="118">
        <v>0.95099999999999996</v>
      </c>
      <c r="J24" s="119">
        <v>0.97</v>
      </c>
      <c r="K24" s="120">
        <v>0.98899999999999999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2">
        <v>6</v>
      </c>
      <c r="B25" s="118">
        <v>0.82899999999999996</v>
      </c>
      <c r="C25" s="118">
        <v>0.84599999999999997</v>
      </c>
      <c r="D25" s="118">
        <v>0.86299999999999999</v>
      </c>
      <c r="E25" s="118">
        <v>0.88</v>
      </c>
      <c r="F25" s="118">
        <v>0.89800000000000002</v>
      </c>
      <c r="G25" s="118">
        <v>0.91600000000000004</v>
      </c>
      <c r="H25" s="118">
        <v>0.93400000000000005</v>
      </c>
      <c r="I25" s="118">
        <v>0.95199999999999996</v>
      </c>
      <c r="J25" s="119">
        <v>0.97099999999999997</v>
      </c>
      <c r="K25" s="120">
        <v>0.99099999999999999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2">
        <v>7</v>
      </c>
      <c r="B26" s="118">
        <v>0.83099999999999996</v>
      </c>
      <c r="C26" s="118">
        <v>0.84699999999999998</v>
      </c>
      <c r="D26" s="118">
        <v>0.86399999999999999</v>
      </c>
      <c r="E26" s="118">
        <v>0.88200000000000001</v>
      </c>
      <c r="F26" s="118">
        <v>0.89900000000000002</v>
      </c>
      <c r="G26" s="118">
        <v>0.91700000000000004</v>
      </c>
      <c r="H26" s="118">
        <v>0.93500000000000005</v>
      </c>
      <c r="I26" s="118">
        <v>0.95399999999999996</v>
      </c>
      <c r="J26" s="119">
        <v>0.97299999999999998</v>
      </c>
      <c r="K26" s="120">
        <v>0.99299999999999999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2">
        <v>8</v>
      </c>
      <c r="B27" s="118">
        <v>0.83199999999999996</v>
      </c>
      <c r="C27" s="118">
        <v>0.84799999999999998</v>
      </c>
      <c r="D27" s="118">
        <v>0.86599999999999999</v>
      </c>
      <c r="E27" s="118">
        <v>0.88300000000000001</v>
      </c>
      <c r="F27" s="118">
        <v>0.90100000000000002</v>
      </c>
      <c r="G27" s="118">
        <v>0.91900000000000004</v>
      </c>
      <c r="H27" s="118">
        <v>0.93700000000000006</v>
      </c>
      <c r="I27" s="118">
        <v>0.95499999999999996</v>
      </c>
      <c r="J27" s="119">
        <v>0.97399999999999998</v>
      </c>
      <c r="K27" s="120">
        <v>0.99399999999999999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2">
        <v>9</v>
      </c>
      <c r="B28" s="118">
        <v>0.83299999999999996</v>
      </c>
      <c r="C28" s="118">
        <v>0.85</v>
      </c>
      <c r="D28" s="118">
        <v>0.86699999999999999</v>
      </c>
      <c r="E28" s="118">
        <v>0.88400000000000001</v>
      </c>
      <c r="F28" s="118">
        <v>0.90200000000000002</v>
      </c>
      <c r="G28" s="118">
        <v>0.92</v>
      </c>
      <c r="H28" s="118">
        <v>0.93799999999999994</v>
      </c>
      <c r="I28" s="118">
        <v>0.95699999999999996</v>
      </c>
      <c r="J28" s="119">
        <v>0.97599999999999998</v>
      </c>
      <c r="K28" s="120">
        <v>0.996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2">
        <v>10</v>
      </c>
      <c r="B29" s="118">
        <v>0.83499999999999996</v>
      </c>
      <c r="C29" s="118">
        <v>0.85099999999999998</v>
      </c>
      <c r="D29" s="118">
        <v>0.86899999999999999</v>
      </c>
      <c r="E29" s="118">
        <v>0.88600000000000001</v>
      </c>
      <c r="F29" s="118">
        <v>0.90400000000000003</v>
      </c>
      <c r="G29" s="118">
        <v>0.92200000000000004</v>
      </c>
      <c r="H29" s="118">
        <v>0.94</v>
      </c>
      <c r="I29" s="118">
        <v>0.95899999999999996</v>
      </c>
      <c r="J29" s="119">
        <v>0.97799999999999998</v>
      </c>
      <c r="K29" s="120">
        <v>0.998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9">
        <v>11</v>
      </c>
      <c r="B30" s="20">
        <v>0.83599999999999997</v>
      </c>
      <c r="C30" s="20">
        <v>0.85199999999999998</v>
      </c>
      <c r="D30" s="20">
        <v>0.87</v>
      </c>
      <c r="E30" s="20">
        <v>0.88700000000000001</v>
      </c>
      <c r="F30" s="20">
        <v>0.90500000000000003</v>
      </c>
      <c r="G30" s="20">
        <v>0.92300000000000004</v>
      </c>
      <c r="H30" s="20">
        <v>0.94099999999999995</v>
      </c>
      <c r="I30" s="20">
        <v>0.96</v>
      </c>
      <c r="J30" s="121">
        <v>0.97899999999999998</v>
      </c>
      <c r="K30" s="122">
        <v>0.999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58" customFormat="1" ht="12.75" customHeight="1" x14ac:dyDescent="0.2">
      <c r="A31" s="54"/>
      <c r="B31" s="55"/>
      <c r="C31" s="55"/>
      <c r="D31" s="55"/>
      <c r="E31" s="55"/>
      <c r="F31" s="55"/>
      <c r="G31" s="55"/>
      <c r="H31" s="55"/>
      <c r="I31" s="55"/>
      <c r="J31" s="56"/>
      <c r="K31" s="56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58" customFormat="1" ht="12.75" customHeight="1" x14ac:dyDescent="0.2">
      <c r="A32" s="5" t="s">
        <v>53</v>
      </c>
      <c r="B32" s="59"/>
      <c r="C32" s="59"/>
      <c r="D32" s="59"/>
      <c r="E32" s="59"/>
      <c r="F32" s="59"/>
      <c r="G32" s="59"/>
      <c r="H32" s="59"/>
      <c r="I32" s="59"/>
      <c r="J32" s="60"/>
      <c r="K32" s="60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53" customFormat="1" ht="12.75" customHeight="1" thickBot="1" x14ac:dyDescent="0.25">
      <c r="A33" s="61"/>
      <c r="B33" s="62">
        <v>55</v>
      </c>
      <c r="C33" s="62">
        <v>56</v>
      </c>
      <c r="D33" s="62">
        <v>57</v>
      </c>
      <c r="E33" s="62">
        <v>58</v>
      </c>
      <c r="F33" s="62">
        <v>59</v>
      </c>
      <c r="G33" s="62">
        <v>60</v>
      </c>
      <c r="H33" s="62">
        <v>61</v>
      </c>
      <c r="I33" s="62">
        <v>62</v>
      </c>
      <c r="J33" s="62">
        <v>63</v>
      </c>
      <c r="K33" s="62">
        <v>64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53" customFormat="1" ht="12.75" customHeight="1" x14ac:dyDescent="0.2">
      <c r="A34" s="63">
        <v>0</v>
      </c>
      <c r="B34" s="123">
        <v>0.61899999999999999</v>
      </c>
      <c r="C34" s="123">
        <v>0.64900000000000002</v>
      </c>
      <c r="D34" s="123">
        <v>0.68</v>
      </c>
      <c r="E34" s="123">
        <v>0.71</v>
      </c>
      <c r="F34" s="123">
        <v>0.74099999999999999</v>
      </c>
      <c r="G34" s="123">
        <v>0.77900000000000003</v>
      </c>
      <c r="H34" s="123">
        <v>0.81700000000000006</v>
      </c>
      <c r="I34" s="123">
        <v>0.85499999999999998</v>
      </c>
      <c r="J34" s="123">
        <v>0.90300000000000002</v>
      </c>
      <c r="K34" s="123">
        <v>0.95200000000000007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53" customFormat="1" ht="12.75" customHeight="1" x14ac:dyDescent="0.2">
      <c r="A35" s="63">
        <v>1</v>
      </c>
      <c r="B35" s="123">
        <v>0.621</v>
      </c>
      <c r="C35" s="123">
        <v>0.65200000000000002</v>
      </c>
      <c r="D35" s="123">
        <v>0.68200000000000005</v>
      </c>
      <c r="E35" s="123">
        <v>0.71299999999999997</v>
      </c>
      <c r="F35" s="123">
        <v>0.74399999999999999</v>
      </c>
      <c r="G35" s="123">
        <v>0.78200000000000003</v>
      </c>
      <c r="H35" s="123">
        <v>0.82000000000000006</v>
      </c>
      <c r="I35" s="123">
        <v>0.85899999999999999</v>
      </c>
      <c r="J35" s="123">
        <v>0.90700000000000003</v>
      </c>
      <c r="K35" s="123">
        <v>0.95600000000000007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53" customFormat="1" ht="12.75" customHeight="1" x14ac:dyDescent="0.2">
      <c r="A36" s="63">
        <v>2</v>
      </c>
      <c r="B36" s="123">
        <v>0.624</v>
      </c>
      <c r="C36" s="123">
        <v>0.65400000000000003</v>
      </c>
      <c r="D36" s="123">
        <v>0.68500000000000005</v>
      </c>
      <c r="E36" s="123">
        <v>0.71499999999999997</v>
      </c>
      <c r="F36" s="123">
        <v>0.747</v>
      </c>
      <c r="G36" s="123">
        <v>0.78500000000000003</v>
      </c>
      <c r="H36" s="123">
        <v>0.82300000000000006</v>
      </c>
      <c r="I36" s="123">
        <v>0.86299999999999999</v>
      </c>
      <c r="J36" s="123">
        <v>0.91100000000000003</v>
      </c>
      <c r="K36" s="123">
        <v>0.96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53" customFormat="1" ht="12.75" customHeight="1" x14ac:dyDescent="0.2">
      <c r="A37" s="63">
        <v>3</v>
      </c>
      <c r="B37" s="123">
        <v>0.626</v>
      </c>
      <c r="C37" s="123">
        <v>0.65700000000000003</v>
      </c>
      <c r="D37" s="123">
        <v>0.68700000000000006</v>
      </c>
      <c r="E37" s="123">
        <v>0.71799999999999997</v>
      </c>
      <c r="F37" s="123">
        <v>0.75</v>
      </c>
      <c r="G37" s="123">
        <v>0.78800000000000003</v>
      </c>
      <c r="H37" s="123">
        <v>0.82600000000000007</v>
      </c>
      <c r="I37" s="123">
        <v>0.86699999999999999</v>
      </c>
      <c r="J37" s="123">
        <v>0.91500000000000004</v>
      </c>
      <c r="K37" s="123">
        <v>0.96399999999999997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53" customFormat="1" ht="12.75" customHeight="1" x14ac:dyDescent="0.2">
      <c r="A38" s="63">
        <v>4</v>
      </c>
      <c r="B38" s="123">
        <v>0.629</v>
      </c>
      <c r="C38" s="123">
        <v>0.65900000000000003</v>
      </c>
      <c r="D38" s="123">
        <v>0.69000000000000006</v>
      </c>
      <c r="E38" s="123">
        <v>0.72</v>
      </c>
      <c r="F38" s="123">
        <v>0.753</v>
      </c>
      <c r="G38" s="123">
        <v>0.79100000000000004</v>
      </c>
      <c r="H38" s="123">
        <v>0.82900000000000007</v>
      </c>
      <c r="I38" s="123">
        <v>0.871</v>
      </c>
      <c r="J38" s="123">
        <v>0.91900000000000004</v>
      </c>
      <c r="K38" s="123">
        <v>0.96799999999999997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53" customFormat="1" ht="12.75" customHeight="1" x14ac:dyDescent="0.2">
      <c r="A39" s="63">
        <v>5</v>
      </c>
      <c r="B39" s="123">
        <v>0.63100000000000001</v>
      </c>
      <c r="C39" s="123">
        <v>0.66200000000000003</v>
      </c>
      <c r="D39" s="123">
        <v>0.69200000000000006</v>
      </c>
      <c r="E39" s="123">
        <v>0.72299999999999998</v>
      </c>
      <c r="F39" s="123">
        <v>0.75600000000000001</v>
      </c>
      <c r="G39" s="123">
        <v>0.79400000000000004</v>
      </c>
      <c r="H39" s="123">
        <v>0.83200000000000007</v>
      </c>
      <c r="I39" s="123">
        <v>0.875</v>
      </c>
      <c r="J39" s="123">
        <v>0.92300000000000004</v>
      </c>
      <c r="K39" s="123">
        <v>0.97199999999999998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53" customFormat="1" ht="12.75" customHeight="1" x14ac:dyDescent="0.2">
      <c r="A40" s="63">
        <v>6</v>
      </c>
      <c r="B40" s="123">
        <v>0.63400000000000001</v>
      </c>
      <c r="C40" s="123">
        <v>0.66400000000000003</v>
      </c>
      <c r="D40" s="123">
        <v>0.69500000000000006</v>
      </c>
      <c r="E40" s="123">
        <v>0.72499999999999998</v>
      </c>
      <c r="F40" s="123">
        <v>0.76</v>
      </c>
      <c r="G40" s="123">
        <v>0.79800000000000004</v>
      </c>
      <c r="H40" s="123">
        <v>0.83599999999999997</v>
      </c>
      <c r="I40" s="123">
        <v>0.879</v>
      </c>
      <c r="J40" s="123">
        <v>0.92700000000000005</v>
      </c>
      <c r="K40" s="123">
        <v>0.97599999999999998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s="53" customFormat="1" ht="12.75" customHeight="1" x14ac:dyDescent="0.2">
      <c r="A41" s="63">
        <v>7</v>
      </c>
      <c r="B41" s="123">
        <v>0.63600000000000001</v>
      </c>
      <c r="C41" s="123">
        <v>0.66700000000000004</v>
      </c>
      <c r="D41" s="123">
        <v>0.69700000000000006</v>
      </c>
      <c r="E41" s="123">
        <v>0.72799999999999998</v>
      </c>
      <c r="F41" s="123">
        <v>0.76300000000000001</v>
      </c>
      <c r="G41" s="123">
        <v>0.80100000000000005</v>
      </c>
      <c r="H41" s="123">
        <v>0.83899999999999997</v>
      </c>
      <c r="I41" s="123">
        <v>0.88300000000000001</v>
      </c>
      <c r="J41" s="123">
        <v>0.93100000000000005</v>
      </c>
      <c r="K41" s="123">
        <v>0.98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s="53" customFormat="1" ht="12.75" customHeight="1" x14ac:dyDescent="0.2">
      <c r="A42" s="63">
        <v>8</v>
      </c>
      <c r="B42" s="123">
        <v>0.63900000000000001</v>
      </c>
      <c r="C42" s="123">
        <v>0.66900000000000004</v>
      </c>
      <c r="D42" s="123">
        <v>0.70000000000000007</v>
      </c>
      <c r="E42" s="123">
        <v>0.73</v>
      </c>
      <c r="F42" s="123">
        <v>0.76600000000000001</v>
      </c>
      <c r="G42" s="123">
        <v>0.80400000000000005</v>
      </c>
      <c r="H42" s="123">
        <v>0.84199999999999997</v>
      </c>
      <c r="I42" s="123">
        <v>0.88700000000000001</v>
      </c>
      <c r="J42" s="123">
        <v>0.93500000000000005</v>
      </c>
      <c r="K42" s="123">
        <v>0.98399999999999999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53" customFormat="1" ht="12.75" customHeight="1" x14ac:dyDescent="0.2">
      <c r="A43" s="63">
        <v>9</v>
      </c>
      <c r="B43" s="123">
        <v>0.64100000000000001</v>
      </c>
      <c r="C43" s="123">
        <v>0.67200000000000004</v>
      </c>
      <c r="D43" s="123">
        <v>0.70200000000000007</v>
      </c>
      <c r="E43" s="123">
        <v>0.73299999999999998</v>
      </c>
      <c r="F43" s="123">
        <v>0.76900000000000002</v>
      </c>
      <c r="G43" s="123">
        <v>0.80700000000000005</v>
      </c>
      <c r="H43" s="123">
        <v>0.84499999999999997</v>
      </c>
      <c r="I43" s="123">
        <v>0.89100000000000001</v>
      </c>
      <c r="J43" s="123">
        <v>0.93900000000000006</v>
      </c>
      <c r="K43" s="123">
        <v>0.98799999999999999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s="53" customFormat="1" ht="12.75" customHeight="1" x14ac:dyDescent="0.2">
      <c r="A44" s="63">
        <v>10</v>
      </c>
      <c r="B44" s="123">
        <v>0.64400000000000002</v>
      </c>
      <c r="C44" s="123">
        <v>0.67400000000000004</v>
      </c>
      <c r="D44" s="123">
        <v>0.70499999999999996</v>
      </c>
      <c r="E44" s="123">
        <v>0.73499999999999999</v>
      </c>
      <c r="F44" s="123">
        <v>0.77200000000000002</v>
      </c>
      <c r="G44" s="123">
        <v>0.81</v>
      </c>
      <c r="H44" s="123">
        <v>0.84799999999999998</v>
      </c>
      <c r="I44" s="123">
        <v>0.89500000000000002</v>
      </c>
      <c r="J44" s="123">
        <v>0.94300000000000006</v>
      </c>
      <c r="K44" s="123">
        <v>0.99199999999999999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s="53" customFormat="1" ht="12.75" customHeight="1" thickBot="1" x14ac:dyDescent="0.25">
      <c r="A45" s="64">
        <v>11</v>
      </c>
      <c r="B45" s="124">
        <v>0.64600000000000002</v>
      </c>
      <c r="C45" s="124">
        <v>0.67700000000000005</v>
      </c>
      <c r="D45" s="124">
        <v>0.70699999999999996</v>
      </c>
      <c r="E45" s="124">
        <v>0.73799999999999999</v>
      </c>
      <c r="F45" s="124">
        <v>0.77500000000000002</v>
      </c>
      <c r="G45" s="124">
        <v>0.81300000000000006</v>
      </c>
      <c r="H45" s="124">
        <v>0.85099999999999998</v>
      </c>
      <c r="I45" s="124">
        <v>0.89900000000000002</v>
      </c>
      <c r="J45" s="124">
        <v>0.94700000000000006</v>
      </c>
      <c r="K45" s="124">
        <v>0.996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16" t="s">
        <v>47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90"/>
      <c r="B48" s="91">
        <v>50</v>
      </c>
      <c r="C48" s="91">
        <v>51</v>
      </c>
      <c r="D48" s="91">
        <v>52</v>
      </c>
      <c r="E48" s="91">
        <v>53</v>
      </c>
      <c r="F48" s="91">
        <v>54</v>
      </c>
      <c r="G48" s="91">
        <v>55</v>
      </c>
      <c r="H48" s="91">
        <v>56</v>
      </c>
      <c r="I48" s="91">
        <v>57</v>
      </c>
      <c r="J48" s="91">
        <v>58</v>
      </c>
      <c r="K48" s="91">
        <v>59</v>
      </c>
      <c r="L48" s="91">
        <v>60</v>
      </c>
      <c r="M48" s="91">
        <v>61</v>
      </c>
      <c r="N48" s="91">
        <v>62</v>
      </c>
      <c r="O48" s="91">
        <v>63</v>
      </c>
      <c r="P48" s="92">
        <v>64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93">
        <v>0</v>
      </c>
      <c r="B49" s="94">
        <v>0.47699999999999998</v>
      </c>
      <c r="C49" s="94">
        <v>0.497</v>
      </c>
      <c r="D49" s="94">
        <v>0.51800000000000002</v>
      </c>
      <c r="E49" s="94">
        <v>0.54</v>
      </c>
      <c r="F49" s="94">
        <v>0.56499999999999995</v>
      </c>
      <c r="G49" s="94">
        <v>0.59199999999999997</v>
      </c>
      <c r="H49" s="94">
        <v>0.62</v>
      </c>
      <c r="I49" s="94">
        <v>0.65100000000000002</v>
      </c>
      <c r="J49" s="94">
        <v>0.68400000000000005</v>
      </c>
      <c r="K49" s="94">
        <v>0.72</v>
      </c>
      <c r="L49" s="94">
        <v>0.75800000000000001</v>
      </c>
      <c r="M49" s="94">
        <v>0.79900000000000004</v>
      </c>
      <c r="N49" s="94">
        <v>0.84299999999999997</v>
      </c>
      <c r="O49" s="94">
        <v>0.89100000000000001</v>
      </c>
      <c r="P49" s="95">
        <v>0.94299999999999995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93">
        <v>1</v>
      </c>
      <c r="B50" s="94">
        <v>0.47899999999999998</v>
      </c>
      <c r="C50" s="94">
        <v>0.498</v>
      </c>
      <c r="D50" s="94">
        <v>0.52</v>
      </c>
      <c r="E50" s="94">
        <v>0.54300000000000004</v>
      </c>
      <c r="F50" s="94">
        <v>0.56699999999999995</v>
      </c>
      <c r="G50" s="94">
        <v>0.59399999999999997</v>
      </c>
      <c r="H50" s="94">
        <v>0.623</v>
      </c>
      <c r="I50" s="94">
        <v>0.65400000000000003</v>
      </c>
      <c r="J50" s="94">
        <v>0.68700000000000006</v>
      </c>
      <c r="K50" s="94">
        <v>0.72299999999999998</v>
      </c>
      <c r="L50" s="94">
        <v>0.76100000000000001</v>
      </c>
      <c r="M50" s="94">
        <v>0.80200000000000005</v>
      </c>
      <c r="N50" s="94">
        <v>0.84699999999999998</v>
      </c>
      <c r="O50" s="94">
        <v>0.89500000000000002</v>
      </c>
      <c r="P50" s="95">
        <v>0.94799999999999995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93">
        <v>2</v>
      </c>
      <c r="B51" s="94">
        <v>0.48</v>
      </c>
      <c r="C51" s="94">
        <v>0.5</v>
      </c>
      <c r="D51" s="94">
        <v>0.52200000000000002</v>
      </c>
      <c r="E51" s="94">
        <v>0.54500000000000004</v>
      </c>
      <c r="F51" s="94">
        <v>0.56899999999999995</v>
      </c>
      <c r="G51" s="94">
        <v>0.59599999999999997</v>
      </c>
      <c r="H51" s="94">
        <v>0.626</v>
      </c>
      <c r="I51" s="94">
        <v>0.65700000000000003</v>
      </c>
      <c r="J51" s="94">
        <v>0.69</v>
      </c>
      <c r="K51" s="94">
        <v>0.72599999999999998</v>
      </c>
      <c r="L51" s="94">
        <v>0.76400000000000001</v>
      </c>
      <c r="M51" s="94">
        <v>0.80600000000000005</v>
      </c>
      <c r="N51" s="94">
        <v>0.85099999999999998</v>
      </c>
      <c r="O51" s="94">
        <v>0.9</v>
      </c>
      <c r="P51" s="95">
        <v>0.95299999999999996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93">
        <v>3</v>
      </c>
      <c r="B52" s="94">
        <v>0.48199999999999998</v>
      </c>
      <c r="C52" s="94">
        <v>0.502</v>
      </c>
      <c r="D52" s="94">
        <v>0.52300000000000002</v>
      </c>
      <c r="E52" s="94">
        <v>0.54700000000000004</v>
      </c>
      <c r="F52" s="94">
        <v>0.57199999999999995</v>
      </c>
      <c r="G52" s="94">
        <v>0.59899999999999998</v>
      </c>
      <c r="H52" s="94">
        <v>0.628</v>
      </c>
      <c r="I52" s="94">
        <v>0.65900000000000003</v>
      </c>
      <c r="J52" s="94">
        <v>0.69299999999999995</v>
      </c>
      <c r="K52" s="94">
        <v>0.72899999999999998</v>
      </c>
      <c r="L52" s="94">
        <v>0.76800000000000002</v>
      </c>
      <c r="M52" s="94">
        <v>0.81</v>
      </c>
      <c r="N52" s="94">
        <v>0.85499999999999998</v>
      </c>
      <c r="O52" s="94">
        <v>0.90400000000000003</v>
      </c>
      <c r="P52" s="95">
        <v>0.95699999999999996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93">
        <v>4</v>
      </c>
      <c r="B53" s="94">
        <v>0.48399999999999999</v>
      </c>
      <c r="C53" s="94">
        <v>0.504</v>
      </c>
      <c r="D53" s="94">
        <v>0.52500000000000002</v>
      </c>
      <c r="E53" s="94">
        <v>0.54900000000000004</v>
      </c>
      <c r="F53" s="94">
        <v>0.57399999999999995</v>
      </c>
      <c r="G53" s="94">
        <v>0.60099999999999998</v>
      </c>
      <c r="H53" s="94">
        <v>0.63100000000000001</v>
      </c>
      <c r="I53" s="94">
        <v>0.66200000000000003</v>
      </c>
      <c r="J53" s="94">
        <v>0.69599999999999995</v>
      </c>
      <c r="K53" s="94">
        <v>0.73199999999999998</v>
      </c>
      <c r="L53" s="94">
        <v>0.77100000000000002</v>
      </c>
      <c r="M53" s="94">
        <v>0.81299999999999994</v>
      </c>
      <c r="N53" s="94">
        <v>0.85899999999999999</v>
      </c>
      <c r="O53" s="94">
        <v>0.90800000000000003</v>
      </c>
      <c r="P53" s="95">
        <v>0.96199999999999997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93">
        <v>5</v>
      </c>
      <c r="B54" s="94">
        <v>0.48499999999999999</v>
      </c>
      <c r="C54" s="94">
        <v>0.505</v>
      </c>
      <c r="D54" s="94">
        <v>0.52700000000000002</v>
      </c>
      <c r="E54" s="94">
        <v>0.55100000000000005</v>
      </c>
      <c r="F54" s="94">
        <v>0.57599999999999996</v>
      </c>
      <c r="G54" s="94">
        <v>0.60399999999999998</v>
      </c>
      <c r="H54" s="94">
        <v>0.63300000000000001</v>
      </c>
      <c r="I54" s="94">
        <v>0.66500000000000004</v>
      </c>
      <c r="J54" s="94">
        <v>0.69899999999999995</v>
      </c>
      <c r="K54" s="94">
        <v>0.73499999999999999</v>
      </c>
      <c r="L54" s="94">
        <v>0.77500000000000002</v>
      </c>
      <c r="M54" s="94">
        <v>0.81699999999999995</v>
      </c>
      <c r="N54" s="94">
        <v>0.86299999999999999</v>
      </c>
      <c r="O54" s="94">
        <v>0.91300000000000003</v>
      </c>
      <c r="P54" s="95">
        <v>0.96699999999999997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93">
        <v>6</v>
      </c>
      <c r="B55" s="94">
        <v>0.48699999999999999</v>
      </c>
      <c r="C55" s="94">
        <v>0.50700000000000001</v>
      </c>
      <c r="D55" s="94">
        <v>0.52900000000000003</v>
      </c>
      <c r="E55" s="94">
        <v>0.55300000000000005</v>
      </c>
      <c r="F55" s="94">
        <v>0.57799999999999996</v>
      </c>
      <c r="G55" s="94">
        <v>0.60599999999999998</v>
      </c>
      <c r="H55" s="94">
        <v>0.63600000000000001</v>
      </c>
      <c r="I55" s="94">
        <v>0.66800000000000004</v>
      </c>
      <c r="J55" s="94">
        <v>0.70199999999999996</v>
      </c>
      <c r="K55" s="94">
        <v>0.73899999999999999</v>
      </c>
      <c r="L55" s="94">
        <v>0.77800000000000002</v>
      </c>
      <c r="M55" s="94">
        <v>0.82099999999999995</v>
      </c>
      <c r="N55" s="94">
        <v>0.86699999999999999</v>
      </c>
      <c r="O55" s="94">
        <v>0.91700000000000004</v>
      </c>
      <c r="P55" s="95">
        <v>0.97199999999999998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93">
        <v>7</v>
      </c>
      <c r="B56" s="94">
        <v>0.48899999999999999</v>
      </c>
      <c r="C56" s="94">
        <v>0.50900000000000001</v>
      </c>
      <c r="D56" s="94">
        <v>0.53100000000000003</v>
      </c>
      <c r="E56" s="94">
        <v>0.55500000000000005</v>
      </c>
      <c r="F56" s="94">
        <v>0.58099999999999996</v>
      </c>
      <c r="G56" s="94">
        <v>0.60799999999999998</v>
      </c>
      <c r="H56" s="94">
        <v>0.63800000000000001</v>
      </c>
      <c r="I56" s="94">
        <v>0.67</v>
      </c>
      <c r="J56" s="94">
        <v>0.70499999999999996</v>
      </c>
      <c r="K56" s="94">
        <v>0.74199999999999999</v>
      </c>
      <c r="L56" s="94">
        <v>0.78200000000000003</v>
      </c>
      <c r="M56" s="94">
        <v>0.82399999999999995</v>
      </c>
      <c r="N56" s="94">
        <v>0.871</v>
      </c>
      <c r="O56" s="94">
        <v>0.92100000000000004</v>
      </c>
      <c r="P56" s="95">
        <v>0.97599999999999998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93">
        <v>8</v>
      </c>
      <c r="B57" s="94">
        <v>0.49</v>
      </c>
      <c r="C57" s="94">
        <v>0.51100000000000001</v>
      </c>
      <c r="D57" s="94">
        <v>0.53300000000000003</v>
      </c>
      <c r="E57" s="94">
        <v>0.55700000000000005</v>
      </c>
      <c r="F57" s="94">
        <v>0.58299999999999996</v>
      </c>
      <c r="G57" s="94">
        <v>0.61099999999999999</v>
      </c>
      <c r="H57" s="94">
        <v>0.64100000000000001</v>
      </c>
      <c r="I57" s="94">
        <v>0.67300000000000004</v>
      </c>
      <c r="J57" s="94">
        <v>0.70799999999999996</v>
      </c>
      <c r="K57" s="94">
        <v>0.745</v>
      </c>
      <c r="L57" s="94">
        <v>0.78500000000000003</v>
      </c>
      <c r="M57" s="94">
        <v>0.82799999999999996</v>
      </c>
      <c r="N57" s="94">
        <v>0.875</v>
      </c>
      <c r="O57" s="94">
        <v>0.92600000000000005</v>
      </c>
      <c r="P57" s="95">
        <v>0.98099999999999998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93">
        <v>9</v>
      </c>
      <c r="B58" s="94">
        <v>0.49199999999999999</v>
      </c>
      <c r="C58" s="94">
        <v>0.51200000000000001</v>
      </c>
      <c r="D58" s="94">
        <v>0.53500000000000003</v>
      </c>
      <c r="E58" s="94">
        <v>0.55900000000000005</v>
      </c>
      <c r="F58" s="94">
        <v>0.58499999999999996</v>
      </c>
      <c r="G58" s="94">
        <v>0.61299999999999999</v>
      </c>
      <c r="H58" s="94">
        <v>0.64300000000000002</v>
      </c>
      <c r="I58" s="94">
        <v>0.67600000000000005</v>
      </c>
      <c r="J58" s="94">
        <v>0.71099999999999997</v>
      </c>
      <c r="K58" s="94">
        <v>0.748</v>
      </c>
      <c r="L58" s="94">
        <v>0.78800000000000003</v>
      </c>
      <c r="M58" s="94">
        <v>0.83199999999999996</v>
      </c>
      <c r="N58" s="94">
        <v>0.879</v>
      </c>
      <c r="O58" s="94">
        <v>0.93</v>
      </c>
      <c r="P58" s="95">
        <v>0.98599999999999999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3">
        <v>10</v>
      </c>
      <c r="B59" s="94">
        <v>0.49299999999999999</v>
      </c>
      <c r="C59" s="94">
        <v>0.51400000000000001</v>
      </c>
      <c r="D59" s="94">
        <v>0.53700000000000003</v>
      </c>
      <c r="E59" s="94">
        <v>0.56100000000000005</v>
      </c>
      <c r="F59" s="94">
        <v>0.58699999999999997</v>
      </c>
      <c r="G59" s="94">
        <v>0.61599999999999999</v>
      </c>
      <c r="H59" s="94">
        <v>0.64600000000000002</v>
      </c>
      <c r="I59" s="94">
        <v>0.67900000000000005</v>
      </c>
      <c r="J59" s="94">
        <v>0.71399999999999997</v>
      </c>
      <c r="K59" s="94">
        <v>0.751</v>
      </c>
      <c r="L59" s="94">
        <v>0.79200000000000004</v>
      </c>
      <c r="M59" s="94">
        <v>0.83599999999999997</v>
      </c>
      <c r="N59" s="94">
        <v>0.88300000000000001</v>
      </c>
      <c r="O59" s="94">
        <v>0.93400000000000005</v>
      </c>
      <c r="P59" s="95">
        <v>0.99099999999999999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96">
        <v>11</v>
      </c>
      <c r="B60" s="97">
        <v>0.495</v>
      </c>
      <c r="C60" s="97">
        <v>0.51600000000000001</v>
      </c>
      <c r="D60" s="97">
        <v>0.53900000000000003</v>
      </c>
      <c r="E60" s="97">
        <v>0.56299999999999994</v>
      </c>
      <c r="F60" s="97">
        <v>0.58899999999999997</v>
      </c>
      <c r="G60" s="97">
        <v>0.61799999999999999</v>
      </c>
      <c r="H60" s="97">
        <v>0.64900000000000002</v>
      </c>
      <c r="I60" s="97">
        <v>0.68100000000000005</v>
      </c>
      <c r="J60" s="97">
        <v>0.71699999999999997</v>
      </c>
      <c r="K60" s="97">
        <v>0.754</v>
      </c>
      <c r="L60" s="97">
        <v>0.79500000000000004</v>
      </c>
      <c r="M60" s="97">
        <v>0.83899999999999997</v>
      </c>
      <c r="N60" s="97">
        <v>0.88700000000000001</v>
      </c>
      <c r="O60" s="97">
        <v>0.93899999999999995</v>
      </c>
      <c r="P60" s="98">
        <v>0.995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28" t="s">
        <v>41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1"/>
      <c r="M62" s="65" t="s">
        <v>55</v>
      </c>
      <c r="N62" s="66"/>
      <c r="O62" s="66"/>
      <c r="P62" s="66"/>
      <c r="Q62" s="66"/>
      <c r="R62" s="66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30"/>
      <c r="B63" s="31">
        <v>50</v>
      </c>
      <c r="C63" s="31">
        <v>51</v>
      </c>
      <c r="D63" s="31">
        <v>52</v>
      </c>
      <c r="E63" s="31">
        <v>53</v>
      </c>
      <c r="F63" s="31">
        <v>54</v>
      </c>
      <c r="G63" s="31">
        <v>55</v>
      </c>
      <c r="H63" s="31">
        <v>56</v>
      </c>
      <c r="I63" s="31">
        <v>57</v>
      </c>
      <c r="J63" s="31">
        <v>58</v>
      </c>
      <c r="K63" s="32">
        <v>59</v>
      </c>
      <c r="L63" s="1"/>
      <c r="M63" s="87"/>
      <c r="N63" s="87"/>
      <c r="O63" s="87"/>
      <c r="P63" s="87"/>
      <c r="Q63" s="87"/>
      <c r="R63" s="87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33">
        <v>0</v>
      </c>
      <c r="B64" s="34">
        <v>8.8800000000000008</v>
      </c>
      <c r="C64" s="34">
        <v>8.11</v>
      </c>
      <c r="D64" s="34">
        <v>7.32</v>
      </c>
      <c r="E64" s="34">
        <v>6.5</v>
      </c>
      <c r="F64" s="34">
        <v>5.64</v>
      </c>
      <c r="G64" s="34">
        <v>4.75</v>
      </c>
      <c r="H64" s="34">
        <v>3.84</v>
      </c>
      <c r="I64" s="34">
        <v>2.9</v>
      </c>
      <c r="J64" s="34">
        <v>1.95</v>
      </c>
      <c r="K64" s="35">
        <v>0.99</v>
      </c>
      <c r="L64" s="1"/>
      <c r="M64" s="89">
        <v>46238</v>
      </c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33">
        <v>1</v>
      </c>
      <c r="B65" s="34">
        <v>8.81</v>
      </c>
      <c r="C65" s="34">
        <v>8.0500000000000007</v>
      </c>
      <c r="D65" s="34">
        <v>7.25</v>
      </c>
      <c r="E65" s="34">
        <v>6.43</v>
      </c>
      <c r="F65" s="34">
        <v>5.57</v>
      </c>
      <c r="G65" s="34">
        <v>4.68</v>
      </c>
      <c r="H65" s="34">
        <v>3.76</v>
      </c>
      <c r="I65" s="34">
        <v>2.83</v>
      </c>
      <c r="J65" s="34">
        <v>1.87</v>
      </c>
      <c r="K65" s="35">
        <v>0.9</v>
      </c>
      <c r="L65" s="1"/>
      <c r="M65" s="125" t="s">
        <v>54</v>
      </c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33">
        <v>2</v>
      </c>
      <c r="B66" s="34">
        <v>8.75</v>
      </c>
      <c r="C66" s="34">
        <v>7.98</v>
      </c>
      <c r="D66" s="34">
        <v>7.19</v>
      </c>
      <c r="E66" s="34">
        <v>6.36</v>
      </c>
      <c r="F66" s="34">
        <v>5.49</v>
      </c>
      <c r="G66" s="34">
        <v>4.5999999999999996</v>
      </c>
      <c r="H66" s="34">
        <v>3.68</v>
      </c>
      <c r="I66" s="34">
        <v>2.75</v>
      </c>
      <c r="J66" s="34">
        <v>1.79</v>
      </c>
      <c r="K66" s="35">
        <v>0.82</v>
      </c>
      <c r="L66" s="1"/>
      <c r="M66" s="125" t="s">
        <v>56</v>
      </c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33">
        <v>3</v>
      </c>
      <c r="B67" s="34">
        <v>8.69</v>
      </c>
      <c r="C67" s="34">
        <v>7.92</v>
      </c>
      <c r="D67" s="34">
        <v>7.12</v>
      </c>
      <c r="E67" s="34">
        <v>6.29</v>
      </c>
      <c r="F67" s="34">
        <v>5.42</v>
      </c>
      <c r="G67" s="34">
        <v>4.5199999999999996</v>
      </c>
      <c r="H67" s="34">
        <v>3.6</v>
      </c>
      <c r="I67" s="34">
        <v>2.67</v>
      </c>
      <c r="J67" s="34">
        <v>1.71</v>
      </c>
      <c r="K67" s="35">
        <v>0.74</v>
      </c>
      <c r="L67" s="1"/>
      <c r="M67" s="126"/>
      <c r="N67" s="57"/>
      <c r="O67" s="57"/>
      <c r="P67" s="57"/>
      <c r="Q67" s="57"/>
      <c r="R67" s="57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33">
        <v>4</v>
      </c>
      <c r="B68" s="34">
        <v>8.6199999999999992</v>
      </c>
      <c r="C68" s="34">
        <v>7.85</v>
      </c>
      <c r="D68" s="34">
        <v>7.05</v>
      </c>
      <c r="E68" s="34">
        <v>6.21</v>
      </c>
      <c r="F68" s="34">
        <v>5.35</v>
      </c>
      <c r="G68" s="34">
        <v>4.45</v>
      </c>
      <c r="H68" s="34">
        <v>3.53</v>
      </c>
      <c r="I68" s="34">
        <v>2.59</v>
      </c>
      <c r="J68" s="34">
        <v>1.63</v>
      </c>
      <c r="K68" s="35">
        <v>0.66</v>
      </c>
      <c r="L68" s="1"/>
      <c r="M68" s="127"/>
      <c r="N68" s="127"/>
      <c r="O68" s="127"/>
      <c r="P68" s="127"/>
      <c r="Q68" s="127"/>
      <c r="R68" s="127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33">
        <v>5</v>
      </c>
      <c r="B69" s="34">
        <v>8.56</v>
      </c>
      <c r="C69" s="34">
        <v>7.78</v>
      </c>
      <c r="D69" s="34">
        <v>6.98</v>
      </c>
      <c r="E69" s="34">
        <v>6.14</v>
      </c>
      <c r="F69" s="34">
        <v>5.27</v>
      </c>
      <c r="G69" s="34">
        <v>4.37</v>
      </c>
      <c r="H69" s="34">
        <v>3.45</v>
      </c>
      <c r="I69" s="34">
        <v>2.5099999999999998</v>
      </c>
      <c r="J69" s="34">
        <v>1.55</v>
      </c>
      <c r="K69" s="35">
        <v>0.57999999999999996</v>
      </c>
      <c r="L69" s="1"/>
      <c r="M69" s="127"/>
      <c r="N69" s="127"/>
      <c r="O69" s="127"/>
      <c r="P69" s="127"/>
      <c r="Q69" s="127"/>
      <c r="R69" s="127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33">
        <v>6</v>
      </c>
      <c r="B70" s="34">
        <v>8.49</v>
      </c>
      <c r="C70" s="34">
        <v>7.72</v>
      </c>
      <c r="D70" s="34">
        <v>6.91</v>
      </c>
      <c r="E70" s="34">
        <v>6.07</v>
      </c>
      <c r="F70" s="34">
        <v>5.2</v>
      </c>
      <c r="G70" s="34">
        <v>4.29</v>
      </c>
      <c r="H70" s="34">
        <v>3.37</v>
      </c>
      <c r="I70" s="34">
        <v>2.4300000000000002</v>
      </c>
      <c r="J70" s="34">
        <v>1.47</v>
      </c>
      <c r="K70" s="35">
        <v>0.49</v>
      </c>
      <c r="L70" s="1"/>
      <c r="M70" s="58"/>
      <c r="N70" s="58"/>
      <c r="O70" s="58"/>
      <c r="P70" s="58"/>
      <c r="Q70" s="58"/>
      <c r="R70" s="58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33">
        <v>7</v>
      </c>
      <c r="B71" s="34">
        <v>8.43</v>
      </c>
      <c r="C71" s="34">
        <v>7.65</v>
      </c>
      <c r="D71" s="34">
        <v>6.84</v>
      </c>
      <c r="E71" s="34">
        <v>6</v>
      </c>
      <c r="F71" s="34">
        <v>5.12</v>
      </c>
      <c r="G71" s="34">
        <v>4.22</v>
      </c>
      <c r="H71" s="34">
        <v>3.29</v>
      </c>
      <c r="I71" s="34">
        <v>2.35</v>
      </c>
      <c r="J71" s="34">
        <v>1.39</v>
      </c>
      <c r="K71" s="35">
        <v>0.41</v>
      </c>
      <c r="L71" s="1"/>
      <c r="M71" s="128"/>
      <c r="N71" s="128"/>
      <c r="O71" s="128"/>
      <c r="P71" s="128"/>
      <c r="Q71" s="128"/>
      <c r="R71" s="128"/>
      <c r="S71" s="1"/>
      <c r="T71" s="1"/>
    </row>
    <row r="72" spans="1:26" ht="12.75" customHeight="1" x14ac:dyDescent="0.2">
      <c r="A72" s="33">
        <v>8</v>
      </c>
      <c r="B72" s="34">
        <v>8.3699999999999992</v>
      </c>
      <c r="C72" s="34">
        <v>7.59</v>
      </c>
      <c r="D72" s="34">
        <v>6.77</v>
      </c>
      <c r="E72" s="34">
        <v>5.93</v>
      </c>
      <c r="F72" s="34">
        <v>5.05</v>
      </c>
      <c r="G72" s="34">
        <v>4.1399999999999997</v>
      </c>
      <c r="H72" s="34">
        <v>3.22</v>
      </c>
      <c r="I72" s="34">
        <v>2.27</v>
      </c>
      <c r="J72" s="34">
        <v>1.31</v>
      </c>
      <c r="K72" s="35">
        <v>0.33</v>
      </c>
      <c r="L72" s="1"/>
      <c r="M72" s="128"/>
      <c r="N72" s="128"/>
      <c r="O72" s="128"/>
      <c r="P72" s="128"/>
      <c r="Q72" s="128"/>
      <c r="R72" s="128"/>
      <c r="S72" s="1"/>
      <c r="T72" s="1"/>
    </row>
    <row r="73" spans="1:26" ht="12.75" x14ac:dyDescent="0.2">
      <c r="A73" s="33">
        <v>9</v>
      </c>
      <c r="B73" s="34">
        <v>8.3000000000000007</v>
      </c>
      <c r="C73" s="34">
        <v>7.52</v>
      </c>
      <c r="D73" s="34">
        <v>6.71</v>
      </c>
      <c r="E73" s="34">
        <v>5.86</v>
      </c>
      <c r="F73" s="34">
        <v>4.9800000000000004</v>
      </c>
      <c r="G73" s="34">
        <v>4.07</v>
      </c>
      <c r="H73" s="34">
        <v>3.14</v>
      </c>
      <c r="I73" s="34">
        <v>2.19</v>
      </c>
      <c r="J73" s="34">
        <v>1.23</v>
      </c>
      <c r="K73" s="35">
        <v>0.25</v>
      </c>
      <c r="L73" s="1"/>
      <c r="M73" s="58"/>
      <c r="N73" s="58"/>
      <c r="O73" s="58"/>
      <c r="P73" s="58"/>
      <c r="Q73" s="57"/>
      <c r="R73" s="57"/>
      <c r="S73" s="1"/>
      <c r="T73" s="1"/>
    </row>
    <row r="74" spans="1:26" ht="12.75" x14ac:dyDescent="0.2">
      <c r="A74" s="33">
        <v>10</v>
      </c>
      <c r="B74" s="34">
        <v>8.24</v>
      </c>
      <c r="C74" s="34">
        <v>7.45</v>
      </c>
      <c r="D74" s="34">
        <v>6.64</v>
      </c>
      <c r="E74" s="34">
        <v>5.79</v>
      </c>
      <c r="F74" s="34">
        <v>4.9000000000000004</v>
      </c>
      <c r="G74" s="34">
        <v>3.99</v>
      </c>
      <c r="H74" s="34">
        <v>3.06</v>
      </c>
      <c r="I74" s="34">
        <v>2.11</v>
      </c>
      <c r="J74" s="34">
        <v>1.1499999999999999</v>
      </c>
      <c r="K74" s="35">
        <v>0.16</v>
      </c>
      <c r="L74" s="1"/>
      <c r="M74" s="129"/>
      <c r="N74" s="58"/>
      <c r="O74" s="58"/>
      <c r="P74" s="58"/>
      <c r="Q74" s="57"/>
      <c r="R74" s="57"/>
      <c r="S74" s="1"/>
      <c r="T74" s="1"/>
    </row>
    <row r="75" spans="1:26" ht="12.75" x14ac:dyDescent="0.2">
      <c r="A75" s="36">
        <v>11</v>
      </c>
      <c r="B75" s="37">
        <v>8.18</v>
      </c>
      <c r="C75" s="37">
        <v>7.39</v>
      </c>
      <c r="D75" s="37">
        <v>6.57</v>
      </c>
      <c r="E75" s="37">
        <v>5.71</v>
      </c>
      <c r="F75" s="37">
        <v>4.83</v>
      </c>
      <c r="G75" s="37">
        <v>3.91</v>
      </c>
      <c r="H75" s="37">
        <v>2.98</v>
      </c>
      <c r="I75" s="37">
        <v>2.0299999999999998</v>
      </c>
      <c r="J75" s="37">
        <v>1.07</v>
      </c>
      <c r="K75" s="38">
        <v>0.08</v>
      </c>
      <c r="L75" s="1"/>
      <c r="M75" s="58"/>
      <c r="N75" s="58"/>
      <c r="O75" s="58"/>
      <c r="P75" s="58"/>
      <c r="Q75" s="57"/>
      <c r="R75" s="57"/>
      <c r="S75" s="1"/>
      <c r="T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30"/>
      <c r="N76" s="58"/>
      <c r="O76" s="58"/>
      <c r="P76" s="58"/>
      <c r="Q76" s="57"/>
      <c r="R76" s="57"/>
      <c r="S76" s="1"/>
      <c r="T76" s="1"/>
    </row>
    <row r="77" spans="1:26" ht="15" customHeight="1" x14ac:dyDescent="0.25">
      <c r="A77" s="28" t="s">
        <v>42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1"/>
      <c r="M77" s="57"/>
      <c r="N77" s="58"/>
      <c r="O77" s="58"/>
      <c r="P77" s="58"/>
      <c r="Q77" s="57"/>
      <c r="R77" s="57"/>
      <c r="S77" s="1"/>
      <c r="T77" s="1"/>
    </row>
    <row r="78" spans="1:26" ht="12.75" x14ac:dyDescent="0.2">
      <c r="A78" s="39"/>
      <c r="B78" s="40">
        <v>55</v>
      </c>
      <c r="C78" s="40">
        <v>56</v>
      </c>
      <c r="D78" s="40">
        <v>57</v>
      </c>
      <c r="E78" s="40">
        <v>58</v>
      </c>
      <c r="F78" s="40">
        <v>59</v>
      </c>
      <c r="G78" s="40">
        <v>60</v>
      </c>
      <c r="H78" s="40">
        <v>61</v>
      </c>
      <c r="I78" s="40">
        <v>62</v>
      </c>
      <c r="J78" s="40">
        <v>63</v>
      </c>
      <c r="K78" s="41">
        <v>64</v>
      </c>
      <c r="L78" s="1"/>
      <c r="M78" s="57"/>
      <c r="N78" s="58"/>
      <c r="O78" s="58"/>
      <c r="P78" s="58"/>
      <c r="Q78" s="57"/>
      <c r="R78" s="57"/>
      <c r="S78" s="1"/>
      <c r="T78" s="1"/>
    </row>
    <row r="79" spans="1:26" ht="12.75" x14ac:dyDescent="0.2">
      <c r="A79" s="42">
        <v>0</v>
      </c>
      <c r="B79" s="43">
        <v>9.0399999999999991</v>
      </c>
      <c r="C79" s="43">
        <v>8.1999999999999993</v>
      </c>
      <c r="D79" s="43">
        <v>7.36</v>
      </c>
      <c r="E79" s="43">
        <v>6.49</v>
      </c>
      <c r="F79" s="43">
        <v>5.62</v>
      </c>
      <c r="G79" s="43">
        <v>4.72</v>
      </c>
      <c r="H79" s="43">
        <v>3.82</v>
      </c>
      <c r="I79" s="43">
        <v>2.89</v>
      </c>
      <c r="J79" s="43">
        <v>1.95</v>
      </c>
      <c r="K79" s="44">
        <v>0.98</v>
      </c>
      <c r="L79" s="1"/>
      <c r="S79" s="1"/>
      <c r="T79" s="1"/>
    </row>
    <row r="80" spans="1:26" ht="12.75" x14ac:dyDescent="0.2">
      <c r="A80" s="42">
        <v>1</v>
      </c>
      <c r="B80" s="43">
        <v>8.9700000000000006</v>
      </c>
      <c r="C80" s="43">
        <v>8.1300000000000008</v>
      </c>
      <c r="D80" s="43">
        <v>7.28</v>
      </c>
      <c r="E80" s="43">
        <v>6.42</v>
      </c>
      <c r="F80" s="43">
        <v>5.54</v>
      </c>
      <c r="G80" s="43">
        <v>4.6500000000000004</v>
      </c>
      <c r="H80" s="43">
        <v>3.74</v>
      </c>
      <c r="I80" s="43">
        <v>2.81</v>
      </c>
      <c r="J80" s="43">
        <v>1.87</v>
      </c>
      <c r="K80" s="44">
        <v>0.9</v>
      </c>
      <c r="L80" s="1"/>
      <c r="S80" s="1"/>
      <c r="T80" s="1"/>
    </row>
    <row r="81" spans="1:31" ht="12.75" x14ac:dyDescent="0.2">
      <c r="A81" s="42">
        <v>2</v>
      </c>
      <c r="B81" s="43">
        <v>8.9</v>
      </c>
      <c r="C81" s="43">
        <v>8.06</v>
      </c>
      <c r="D81" s="43">
        <v>7.21</v>
      </c>
      <c r="E81" s="43">
        <v>6.35</v>
      </c>
      <c r="F81" s="43">
        <v>5.47</v>
      </c>
      <c r="G81" s="43">
        <v>4.57</v>
      </c>
      <c r="H81" s="43">
        <v>3.66</v>
      </c>
      <c r="I81" s="43">
        <v>2.73</v>
      </c>
      <c r="J81" s="43">
        <v>1.79</v>
      </c>
      <c r="K81" s="44">
        <v>0.82</v>
      </c>
      <c r="L81" s="1"/>
      <c r="S81" s="1"/>
      <c r="T81" s="1"/>
    </row>
    <row r="82" spans="1:31" ht="12.75" x14ac:dyDescent="0.2">
      <c r="A82" s="42">
        <v>3</v>
      </c>
      <c r="B82" s="43">
        <v>8.83</v>
      </c>
      <c r="C82" s="43">
        <v>7.99</v>
      </c>
      <c r="D82" s="43">
        <v>7.14</v>
      </c>
      <c r="E82" s="43">
        <v>6.27</v>
      </c>
      <c r="F82" s="43">
        <v>5.39</v>
      </c>
      <c r="G82" s="43">
        <v>4.5</v>
      </c>
      <c r="H82" s="43">
        <v>3.58</v>
      </c>
      <c r="I82" s="43">
        <v>2.65</v>
      </c>
      <c r="J82" s="43">
        <v>1.71</v>
      </c>
      <c r="K82" s="44">
        <v>0.74</v>
      </c>
      <c r="L82" s="1"/>
      <c r="S82" s="1"/>
      <c r="T82" s="1"/>
    </row>
    <row r="83" spans="1:31" ht="12.75" x14ac:dyDescent="0.2">
      <c r="A83" s="42">
        <v>4</v>
      </c>
      <c r="B83" s="43">
        <v>8.76</v>
      </c>
      <c r="C83" s="43">
        <v>7.92</v>
      </c>
      <c r="D83" s="43">
        <v>7.07</v>
      </c>
      <c r="E83" s="43">
        <v>6.2</v>
      </c>
      <c r="F83" s="43">
        <v>5.32</v>
      </c>
      <c r="G83" s="43">
        <v>4.42</v>
      </c>
      <c r="H83" s="43">
        <v>3.51</v>
      </c>
      <c r="I83" s="43">
        <v>2.58</v>
      </c>
      <c r="J83" s="43">
        <v>1.63</v>
      </c>
      <c r="K83" s="44">
        <v>0.66</v>
      </c>
      <c r="L83" s="1"/>
      <c r="S83" s="1"/>
      <c r="T83" s="1"/>
      <c r="U83" s="1"/>
      <c r="V83" s="1"/>
      <c r="W83" s="1"/>
      <c r="X83" s="1"/>
      <c r="Y83" s="1"/>
      <c r="Z83" s="1"/>
    </row>
    <row r="84" spans="1:31" ht="12.75" x14ac:dyDescent="0.2">
      <c r="A84" s="42">
        <v>5</v>
      </c>
      <c r="B84" s="43">
        <v>8.69</v>
      </c>
      <c r="C84" s="43">
        <v>7.85</v>
      </c>
      <c r="D84" s="43">
        <v>7</v>
      </c>
      <c r="E84" s="43">
        <v>6.13</v>
      </c>
      <c r="F84" s="43">
        <v>5.24</v>
      </c>
      <c r="G84" s="43">
        <v>4.3499999999999996</v>
      </c>
      <c r="H84" s="43">
        <v>3.43</v>
      </c>
      <c r="I84" s="43">
        <v>2.5</v>
      </c>
      <c r="J84" s="43">
        <v>1.55</v>
      </c>
      <c r="K84" s="44">
        <v>0.56999999999999995</v>
      </c>
      <c r="L84" s="1"/>
      <c r="S84" s="1"/>
      <c r="T84" s="1"/>
      <c r="U84" s="1"/>
      <c r="V84" s="1"/>
      <c r="W84" s="1"/>
      <c r="X84" s="1"/>
      <c r="Y84" s="1"/>
      <c r="Z84" s="1"/>
    </row>
    <row r="85" spans="1:31" ht="12.75" x14ac:dyDescent="0.2">
      <c r="A85" s="42">
        <v>6</v>
      </c>
      <c r="B85" s="43">
        <v>8.6199999999999992</v>
      </c>
      <c r="C85" s="43">
        <v>7.78</v>
      </c>
      <c r="D85" s="43">
        <v>6.92</v>
      </c>
      <c r="E85" s="43">
        <v>6.06</v>
      </c>
      <c r="F85" s="43">
        <v>5.17</v>
      </c>
      <c r="G85" s="43">
        <v>4.2699999999999996</v>
      </c>
      <c r="H85" s="43">
        <v>3.35</v>
      </c>
      <c r="I85" s="43">
        <v>2.42</v>
      </c>
      <c r="J85" s="43">
        <v>1.46</v>
      </c>
      <c r="K85" s="44">
        <v>0.49</v>
      </c>
      <c r="L85" s="1"/>
      <c r="S85" s="1"/>
      <c r="T85" s="1"/>
      <c r="U85" s="1"/>
      <c r="V85" s="1"/>
      <c r="W85" s="1"/>
      <c r="X85" s="1"/>
      <c r="Y85" s="1"/>
      <c r="Z85" s="1"/>
    </row>
    <row r="86" spans="1:31" ht="12.75" x14ac:dyDescent="0.2">
      <c r="A86" s="42">
        <v>7</v>
      </c>
      <c r="B86" s="43">
        <v>8.5500000000000007</v>
      </c>
      <c r="C86" s="43">
        <v>7.71</v>
      </c>
      <c r="D86" s="43">
        <v>6.85</v>
      </c>
      <c r="E86" s="43">
        <v>5.98</v>
      </c>
      <c r="F86" s="43">
        <v>5.0999999999999996</v>
      </c>
      <c r="G86" s="43">
        <v>4.1900000000000004</v>
      </c>
      <c r="H86" s="43">
        <v>3.28</v>
      </c>
      <c r="I86" s="43">
        <v>2.34</v>
      </c>
      <c r="J86" s="43">
        <v>1.38</v>
      </c>
      <c r="K86" s="44">
        <v>0.41</v>
      </c>
      <c r="L86" s="1"/>
      <c r="S86" s="1"/>
      <c r="T86" s="1"/>
      <c r="U86" s="1"/>
      <c r="V86" s="1"/>
      <c r="W86" s="1"/>
      <c r="X86" s="1"/>
      <c r="Y86" s="1"/>
      <c r="Z86" s="1"/>
    </row>
    <row r="87" spans="1:31" ht="12.75" x14ac:dyDescent="0.2">
      <c r="A87" s="42">
        <v>8</v>
      </c>
      <c r="B87" s="43">
        <v>8.48</v>
      </c>
      <c r="C87" s="43">
        <v>7.64</v>
      </c>
      <c r="D87" s="43">
        <v>6.78</v>
      </c>
      <c r="E87" s="43">
        <v>5.91</v>
      </c>
      <c r="F87" s="43">
        <v>5.0199999999999996</v>
      </c>
      <c r="G87" s="43">
        <v>4.12</v>
      </c>
      <c r="H87" s="43">
        <v>3.2</v>
      </c>
      <c r="I87" s="43">
        <v>2.2599999999999998</v>
      </c>
      <c r="J87" s="43">
        <v>1.3</v>
      </c>
      <c r="K87" s="44">
        <v>0.33</v>
      </c>
      <c r="L87" s="1"/>
      <c r="S87" s="1"/>
      <c r="T87" s="1"/>
      <c r="U87" s="1"/>
      <c r="V87" s="1"/>
      <c r="W87" s="1"/>
      <c r="X87" s="1"/>
      <c r="Y87" s="1"/>
      <c r="Z87" s="1"/>
    </row>
    <row r="88" spans="1:31" ht="12.75" x14ac:dyDescent="0.2">
      <c r="A88" s="42">
        <v>9</v>
      </c>
      <c r="B88" s="43">
        <v>8.41</v>
      </c>
      <c r="C88" s="43">
        <v>7.57</v>
      </c>
      <c r="D88" s="43">
        <v>6.71</v>
      </c>
      <c r="E88" s="43">
        <v>5.84</v>
      </c>
      <c r="F88" s="43">
        <v>4.95</v>
      </c>
      <c r="G88" s="43">
        <v>4.04</v>
      </c>
      <c r="H88" s="43">
        <v>3.12</v>
      </c>
      <c r="I88" s="43">
        <v>2.1800000000000002</v>
      </c>
      <c r="J88" s="43">
        <v>1.22</v>
      </c>
      <c r="K88" s="44">
        <v>0.25</v>
      </c>
      <c r="L88" s="1"/>
      <c r="S88" s="1"/>
      <c r="T88" s="1"/>
      <c r="U88" s="1"/>
      <c r="V88" s="1"/>
      <c r="W88" s="1"/>
      <c r="X88" s="1"/>
      <c r="Y88" s="1"/>
      <c r="Z88" s="1"/>
    </row>
    <row r="89" spans="1:31" ht="12.75" x14ac:dyDescent="0.2">
      <c r="A89" s="42">
        <v>10</v>
      </c>
      <c r="B89" s="43">
        <v>8.34</v>
      </c>
      <c r="C89" s="43">
        <v>7.5</v>
      </c>
      <c r="D89" s="43">
        <v>6.64</v>
      </c>
      <c r="E89" s="43">
        <v>5.76</v>
      </c>
      <c r="F89" s="43">
        <v>4.87</v>
      </c>
      <c r="G89" s="43">
        <v>3.97</v>
      </c>
      <c r="H89" s="43">
        <v>3.04</v>
      </c>
      <c r="I89" s="43">
        <v>2.1</v>
      </c>
      <c r="J89" s="43">
        <v>1.1399999999999999</v>
      </c>
      <c r="K89" s="44">
        <v>0.16</v>
      </c>
      <c r="L89" s="1"/>
      <c r="S89" s="1"/>
      <c r="T89" s="1"/>
      <c r="U89" s="1"/>
      <c r="V89" s="1"/>
      <c r="W89" s="1"/>
      <c r="X89" s="1"/>
      <c r="Y89" s="1"/>
      <c r="Z89" s="1"/>
    </row>
    <row r="90" spans="1:31" ht="12.75" x14ac:dyDescent="0.2">
      <c r="A90" s="45">
        <v>11</v>
      </c>
      <c r="B90" s="46">
        <v>8.27</v>
      </c>
      <c r="C90" s="46">
        <v>7.43</v>
      </c>
      <c r="D90" s="46">
        <v>6.57</v>
      </c>
      <c r="E90" s="46">
        <v>5.69</v>
      </c>
      <c r="F90" s="46">
        <v>4.8</v>
      </c>
      <c r="G90" s="46">
        <v>3.89</v>
      </c>
      <c r="H90" s="46">
        <v>2.97</v>
      </c>
      <c r="I90" s="46">
        <v>2.02</v>
      </c>
      <c r="J90" s="46">
        <v>1.06</v>
      </c>
      <c r="K90" s="47">
        <v>0.08</v>
      </c>
      <c r="L90" s="1"/>
      <c r="S90" s="1"/>
      <c r="T90" s="1"/>
      <c r="U90" s="1"/>
      <c r="V90" s="1"/>
      <c r="W90" s="1"/>
      <c r="X90" s="1"/>
      <c r="Y90" s="1"/>
      <c r="Z90" s="1"/>
    </row>
    <row r="91" spans="1:31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S91" s="1"/>
      <c r="T91" s="1"/>
      <c r="U91" s="1"/>
      <c r="V91" s="1"/>
      <c r="W91" s="1"/>
      <c r="X91" s="1"/>
      <c r="Y91" s="1"/>
      <c r="Z91" s="1"/>
    </row>
    <row r="92" spans="1:31" ht="15" customHeight="1" x14ac:dyDescent="0.25">
      <c r="A92" s="28" t="s">
        <v>43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1"/>
      <c r="S92" s="1"/>
      <c r="T92" s="1"/>
      <c r="U92" s="1"/>
      <c r="V92" s="1"/>
      <c r="W92" s="1"/>
      <c r="X92" s="1"/>
      <c r="Y92" s="1"/>
      <c r="Z92" s="1"/>
    </row>
    <row r="93" spans="1:31" ht="12.75" x14ac:dyDescent="0.2">
      <c r="A93" s="48"/>
      <c r="B93" s="49">
        <v>55</v>
      </c>
      <c r="C93" s="49">
        <v>56</v>
      </c>
      <c r="D93" s="49">
        <v>57</v>
      </c>
      <c r="E93" s="49">
        <v>58</v>
      </c>
      <c r="F93" s="49">
        <v>59</v>
      </c>
      <c r="G93" s="49">
        <v>60</v>
      </c>
      <c r="H93" s="49">
        <v>61</v>
      </c>
      <c r="I93" s="49">
        <v>62</v>
      </c>
      <c r="J93" s="49">
        <v>63</v>
      </c>
      <c r="K93" s="50">
        <v>64</v>
      </c>
      <c r="X93" s="1"/>
      <c r="Y93" s="1"/>
      <c r="Z93" s="1"/>
      <c r="AA93" s="1"/>
      <c r="AB93" s="1"/>
      <c r="AC93" s="1"/>
      <c r="AD93" s="1"/>
      <c r="AE93" s="1"/>
    </row>
    <row r="94" spans="1:31" ht="12.75" x14ac:dyDescent="0.2">
      <c r="A94" s="51">
        <v>0</v>
      </c>
      <c r="B94" s="43">
        <v>9.0399999999999991</v>
      </c>
      <c r="C94" s="43">
        <v>8.1999999999999993</v>
      </c>
      <c r="D94" s="43">
        <v>7.36</v>
      </c>
      <c r="E94" s="43">
        <v>6.49</v>
      </c>
      <c r="F94" s="43">
        <v>5.62</v>
      </c>
      <c r="G94" s="43">
        <v>4.72</v>
      </c>
      <c r="H94" s="43">
        <v>3.82</v>
      </c>
      <c r="I94" s="43">
        <v>2.89</v>
      </c>
      <c r="J94" s="43">
        <v>1.95</v>
      </c>
      <c r="K94" s="44">
        <v>0.98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x14ac:dyDescent="0.2">
      <c r="A95" s="51">
        <v>1</v>
      </c>
      <c r="B95" s="43">
        <v>8.9700000000000006</v>
      </c>
      <c r="C95" s="43">
        <v>8.1300000000000008</v>
      </c>
      <c r="D95" s="43">
        <v>7.28</v>
      </c>
      <c r="E95" s="43">
        <v>6.42</v>
      </c>
      <c r="F95" s="43">
        <v>5.54</v>
      </c>
      <c r="G95" s="43">
        <v>4.6500000000000004</v>
      </c>
      <c r="H95" s="43">
        <v>3.74</v>
      </c>
      <c r="I95" s="43">
        <v>2.81</v>
      </c>
      <c r="J95" s="43">
        <v>1.87</v>
      </c>
      <c r="K95" s="44">
        <v>0.9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x14ac:dyDescent="0.2">
      <c r="A96" s="51">
        <v>2</v>
      </c>
      <c r="B96" s="43">
        <v>8.9</v>
      </c>
      <c r="C96" s="43">
        <v>8.06</v>
      </c>
      <c r="D96" s="43">
        <v>7.21</v>
      </c>
      <c r="E96" s="43">
        <v>6.35</v>
      </c>
      <c r="F96" s="43">
        <v>5.47</v>
      </c>
      <c r="G96" s="43">
        <v>4.57</v>
      </c>
      <c r="H96" s="43">
        <v>3.66</v>
      </c>
      <c r="I96" s="43">
        <v>2.73</v>
      </c>
      <c r="J96" s="43">
        <v>1.79</v>
      </c>
      <c r="K96" s="44">
        <v>0.82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x14ac:dyDescent="0.2">
      <c r="A97" s="51">
        <v>3</v>
      </c>
      <c r="B97" s="43">
        <v>8.83</v>
      </c>
      <c r="C97" s="43">
        <v>7.99</v>
      </c>
      <c r="D97" s="43">
        <v>7.14</v>
      </c>
      <c r="E97" s="43">
        <v>6.27</v>
      </c>
      <c r="F97" s="43">
        <v>5.39</v>
      </c>
      <c r="G97" s="43">
        <v>4.5</v>
      </c>
      <c r="H97" s="43">
        <v>3.58</v>
      </c>
      <c r="I97" s="43">
        <v>2.65</v>
      </c>
      <c r="J97" s="43">
        <v>1.71</v>
      </c>
      <c r="K97" s="44">
        <v>0.74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x14ac:dyDescent="0.2">
      <c r="A98" s="51">
        <v>4</v>
      </c>
      <c r="B98" s="43">
        <v>8.76</v>
      </c>
      <c r="C98" s="43">
        <v>7.92</v>
      </c>
      <c r="D98" s="43">
        <v>7.07</v>
      </c>
      <c r="E98" s="43">
        <v>6.2</v>
      </c>
      <c r="F98" s="43">
        <v>5.32</v>
      </c>
      <c r="G98" s="43">
        <v>4.42</v>
      </c>
      <c r="H98" s="43">
        <v>3.51</v>
      </c>
      <c r="I98" s="43">
        <v>2.58</v>
      </c>
      <c r="J98" s="43">
        <v>1.63</v>
      </c>
      <c r="K98" s="44">
        <v>0.66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x14ac:dyDescent="0.2">
      <c r="A99" s="51">
        <v>5</v>
      </c>
      <c r="B99" s="43">
        <v>8.69</v>
      </c>
      <c r="C99" s="43">
        <v>7.85</v>
      </c>
      <c r="D99" s="43">
        <v>7</v>
      </c>
      <c r="E99" s="43">
        <v>6.13</v>
      </c>
      <c r="F99" s="43">
        <v>5.24</v>
      </c>
      <c r="G99" s="43">
        <v>4.3499999999999996</v>
      </c>
      <c r="H99" s="43">
        <v>3.43</v>
      </c>
      <c r="I99" s="43">
        <v>2.5</v>
      </c>
      <c r="J99" s="43">
        <v>1.55</v>
      </c>
      <c r="K99" s="44">
        <v>0.56999999999999995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x14ac:dyDescent="0.2">
      <c r="A100" s="51">
        <v>6</v>
      </c>
      <c r="B100" s="43">
        <v>8.6199999999999992</v>
      </c>
      <c r="C100" s="43">
        <v>7.78</v>
      </c>
      <c r="D100" s="43">
        <v>6.92</v>
      </c>
      <c r="E100" s="43">
        <v>6.06</v>
      </c>
      <c r="F100" s="43">
        <v>5.17</v>
      </c>
      <c r="G100" s="43">
        <v>4.2699999999999996</v>
      </c>
      <c r="H100" s="43">
        <v>3.35</v>
      </c>
      <c r="I100" s="43">
        <v>2.42</v>
      </c>
      <c r="J100" s="43">
        <v>1.46</v>
      </c>
      <c r="K100" s="44">
        <v>0.49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x14ac:dyDescent="0.2">
      <c r="A101" s="51">
        <v>7</v>
      </c>
      <c r="B101" s="43">
        <v>8.5500000000000007</v>
      </c>
      <c r="C101" s="43">
        <v>7.71</v>
      </c>
      <c r="D101" s="43">
        <v>6.85</v>
      </c>
      <c r="E101" s="43">
        <v>5.98</v>
      </c>
      <c r="F101" s="43">
        <v>5.0999999999999996</v>
      </c>
      <c r="G101" s="43">
        <v>4.1900000000000004</v>
      </c>
      <c r="H101" s="43">
        <v>3.28</v>
      </c>
      <c r="I101" s="43">
        <v>2.34</v>
      </c>
      <c r="J101" s="43">
        <v>1.38</v>
      </c>
      <c r="K101" s="44">
        <v>0.41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x14ac:dyDescent="0.2">
      <c r="A102" s="51">
        <v>8</v>
      </c>
      <c r="B102" s="43">
        <v>8.48</v>
      </c>
      <c r="C102" s="43">
        <v>7.64</v>
      </c>
      <c r="D102" s="43">
        <v>6.78</v>
      </c>
      <c r="E102" s="43">
        <v>5.91</v>
      </c>
      <c r="F102" s="43">
        <v>5.0199999999999996</v>
      </c>
      <c r="G102" s="43">
        <v>4.12</v>
      </c>
      <c r="H102" s="43">
        <v>3.2</v>
      </c>
      <c r="I102" s="43">
        <v>2.2599999999999998</v>
      </c>
      <c r="J102" s="43">
        <v>1.3</v>
      </c>
      <c r="K102" s="44">
        <v>0.33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x14ac:dyDescent="0.2">
      <c r="A103" s="51">
        <v>9</v>
      </c>
      <c r="B103" s="43">
        <v>8.41</v>
      </c>
      <c r="C103" s="43">
        <v>7.57</v>
      </c>
      <c r="D103" s="43">
        <v>6.71</v>
      </c>
      <c r="E103" s="43">
        <v>5.84</v>
      </c>
      <c r="F103" s="43">
        <v>4.95</v>
      </c>
      <c r="G103" s="43">
        <v>4.04</v>
      </c>
      <c r="H103" s="43">
        <v>3.12</v>
      </c>
      <c r="I103" s="43">
        <v>2.1800000000000002</v>
      </c>
      <c r="J103" s="43">
        <v>1.22</v>
      </c>
      <c r="K103" s="44">
        <v>0.25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x14ac:dyDescent="0.2">
      <c r="A104" s="51">
        <v>10</v>
      </c>
      <c r="B104" s="43">
        <v>8.34</v>
      </c>
      <c r="C104" s="43">
        <v>7.5</v>
      </c>
      <c r="D104" s="43">
        <v>6.64</v>
      </c>
      <c r="E104" s="43">
        <v>5.76</v>
      </c>
      <c r="F104" s="43">
        <v>4.87</v>
      </c>
      <c r="G104" s="43">
        <v>3.97</v>
      </c>
      <c r="H104" s="43">
        <v>3.04</v>
      </c>
      <c r="I104" s="43">
        <v>2.1</v>
      </c>
      <c r="J104" s="43">
        <v>1.1399999999999999</v>
      </c>
      <c r="K104" s="44">
        <v>0.16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x14ac:dyDescent="0.2">
      <c r="A105" s="52">
        <v>11</v>
      </c>
      <c r="B105" s="46">
        <v>8.27</v>
      </c>
      <c r="C105" s="46">
        <v>7.43</v>
      </c>
      <c r="D105" s="46">
        <v>6.57</v>
      </c>
      <c r="E105" s="46">
        <v>5.69</v>
      </c>
      <c r="F105" s="46">
        <v>4.8</v>
      </c>
      <c r="G105" s="46">
        <v>3.89</v>
      </c>
      <c r="H105" s="46">
        <v>2.97</v>
      </c>
      <c r="I105" s="46">
        <v>2.02</v>
      </c>
      <c r="J105" s="46">
        <v>1.06</v>
      </c>
      <c r="K105" s="47">
        <v>0.08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1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1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1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1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1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1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3">
    <mergeCell ref="M68:R69"/>
    <mergeCell ref="M71:R72"/>
    <mergeCell ref="A47:P4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98424C9721D498F6EB4B31E97DB85" ma:contentTypeVersion="15" ma:contentTypeDescription="Create a new document." ma:contentTypeScope="" ma:versionID="3e402b13239d2ae23502c5cb37c8ee3a">
  <xsd:schema xmlns:xsd="http://www.w3.org/2001/XMLSchema" xmlns:xs="http://www.w3.org/2001/XMLSchema" xmlns:p="http://schemas.microsoft.com/office/2006/metadata/properties" xmlns:ns2="edf2b1b0-06c9-4f7a-b195-d1fbe6979aa9" xmlns:ns3="c7624978-42e4-46f1-a307-ad40d57ca8c6" targetNamespace="http://schemas.microsoft.com/office/2006/metadata/properties" ma:root="true" ma:fieldsID="0232a1b63f70f0bd64d5a9d34c88249e" ns2:_="" ns3:_="">
    <xsd:import namespace="edf2b1b0-06c9-4f7a-b195-d1fbe6979aa9"/>
    <xsd:import namespace="c7624978-42e4-46f1-a307-ad40d57ca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2b1b0-06c9-4f7a-b195-d1fbe6979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f5dd817-92c5-4985-aefa-795407915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24978-42e4-46f1-a307-ad40d57ca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eabc4e-c22e-4465-b577-a71e1a7716e6}" ma:internalName="TaxCatchAll" ma:showField="CatchAllData" ma:web="c7624978-42e4-46f1-a307-ad40d57ca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24978-42e4-46f1-a307-ad40d57ca8c6" xsi:nil="true"/>
    <lcf76f155ced4ddcb4097134ff3c332f xmlns="edf2b1b0-06c9-4f7a-b195-d1fbe6979a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8024E-1892-40CD-840A-269627CA2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2b1b0-06c9-4f7a-b195-d1fbe6979aa9"/>
    <ds:schemaRef ds:uri="c7624978-42e4-46f1-a307-ad40d57ca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8093E-4D73-4D1B-9C59-EA2083889814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c7624978-42e4-46f1-a307-ad40d57ca8c6"/>
    <ds:schemaRef ds:uri="edf2b1b0-06c9-4f7a-b195-d1fbe6979aa9"/>
  </ds:schemaRefs>
</ds:datastoreItem>
</file>

<file path=customXml/itemProps3.xml><?xml version="1.0" encoding="utf-8"?>
<ds:datastoreItem xmlns:ds="http://schemas.openxmlformats.org/officeDocument/2006/customXml" ds:itemID="{3FE5B66A-DFEA-413E-BDA0-4F5C1991BD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Inputs and Results</vt:lpstr>
      <vt:lpstr>workings</vt:lpstr>
      <vt:lpstr>look-up tables</vt:lpstr>
      <vt:lpstr>'Inputs and Results'!Print_Area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Kye Honor (JSS)</dc:creator>
  <cp:lastModifiedBy>Kye Honor - JSS</cp:lastModifiedBy>
  <cp:lastPrinted>2019-03-07T11:06:42Z</cp:lastPrinted>
  <dcterms:created xsi:type="dcterms:W3CDTF">2015-09-30T15:24:14Z</dcterms:created>
  <dcterms:modified xsi:type="dcterms:W3CDTF">2026-08-04T13:13:25Z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0x01010064998424C9721D498F6EB4B31E97DB85</vt:lpwstr>
  </property>
  <property fmtid="{D5CDD505-2E9C-101B-9397-08002B2CF9AE}" pid="3" name="MediaServiceImageTags">
    <vt:lpwstr/>
  </property>
  <property fmtid="{D5CDD505-2E9C-101B-9397-08002B2CF9AE}" pid="4" name="MSIP_Label_34c27a6e-c833-42bb-83c2-622284533524_Enabled">
    <vt:lpwstr>true</vt:lpwstr>
  </property>
  <property fmtid="{D5CDD505-2E9C-101B-9397-08002B2CF9AE}" pid="5" name="MSIP_Label_34c27a6e-c833-42bb-83c2-622284533524_SetDate">
    <vt:lpwstr>2026-08-04T13:13:24Z</vt:lpwstr>
  </property>
  <property fmtid="{D5CDD505-2E9C-101B-9397-08002B2CF9AE}" pid="6" name="MSIP_Label_34c27a6e-c833-42bb-83c2-622284533524_Method">
    <vt:lpwstr>Standard</vt:lpwstr>
  </property>
  <property fmtid="{D5CDD505-2E9C-101B-9397-08002B2CF9AE}" pid="7" name="MSIP_Label_34c27a6e-c833-42bb-83c2-622284533524_Name">
    <vt:lpwstr>Official - Public</vt:lpwstr>
  </property>
  <property fmtid="{D5CDD505-2E9C-101B-9397-08002B2CF9AE}" pid="8" name="MSIP_Label_34c27a6e-c833-42bb-83c2-622284533524_SiteId">
    <vt:lpwstr>8bb7e08e-daa4-4a8e-927e-fca38db04b7e</vt:lpwstr>
  </property>
  <property fmtid="{D5CDD505-2E9C-101B-9397-08002B2CF9AE}" pid="9" name="MSIP_Label_34c27a6e-c833-42bb-83c2-622284533524_ActionId">
    <vt:lpwstr>10350e8f-b364-4e54-a53f-543610b1226f</vt:lpwstr>
  </property>
  <property fmtid="{D5CDD505-2E9C-101B-9397-08002B2CF9AE}" pid="10" name="MSIP_Label_34c27a6e-c833-42bb-83c2-622284533524_ContentBits">
    <vt:lpwstr>0</vt:lpwstr>
  </property>
</Properties>
</file>