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JSSWebNewSite\docs\"/>
    </mc:Choice>
  </mc:AlternateContent>
  <xr:revisionPtr revIDLastSave="0" documentId="13_ncr:1_{0FAC41F0-EF7B-4F2C-BBDF-882E460355DE}" xr6:coauthVersionLast="47" xr6:coauthVersionMax="47" xr10:uidLastSave="{00000000-0000-0000-0000-000000000000}"/>
  <workbookProtection lockStructure="1"/>
  <bookViews>
    <workbookView xWindow="-108" yWindow="-108" windowWidth="23256" windowHeight="12576" firstSheet="1" activeTab="1" xr2:uid="{00000000-000D-0000-FFFF-FFFF00000000}"/>
  </bookViews>
  <sheets>
    <sheet name="Sheet1" sheetId="3" state="hidden" r:id="rId1"/>
    <sheet name="Estimator2" sheetId="4" r:id="rId2"/>
    <sheet name="Estimator" sheetId="2" state="hidden" r:id="rId3"/>
    <sheet name="tables" sheetId="1" state="hidden" r:id="rId4"/>
  </sheets>
  <definedNames>
    <definedName name="_1_April_2019_to_31_March_2020" localSheetId="1">Estimator2!$L$4:$M$10</definedName>
    <definedName name="_1_April_2019_to_31_March_2020">Estimator!$L$4:$M$10</definedName>
    <definedName name="_1_April_2020_to_31_March_2021" localSheetId="1">Estimator2!$L$13:$M$19</definedName>
    <definedName name="_1_April_2020_to_31_March_2021">Estimator!$L$13:$M$19</definedName>
    <definedName name="_1_April_2021_to_31_March_2022" localSheetId="1">Estimator2!$L$22:$M$28</definedName>
    <definedName name="_1_April_2021_to_31_March_2022">Estimator!$L$22:$M$28</definedName>
    <definedName name="_1_April_2022_to_31_March_2023" localSheetId="1">Estimator2!$L$31:$M$37</definedName>
    <definedName name="_1_April_2022_to_31_March_2023">Estimator!$L$31:$M$37</definedName>
    <definedName name="_xlnm.Print_Area" localSheetId="2">Estimator!$A$1:$J$42</definedName>
    <definedName name="_xlnm.Print_Area" localSheetId="1">Estimator2!$A$1:$J$42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6" i="4" l="1"/>
  <c r="L39" i="1"/>
  <c r="P34" i="1"/>
  <c r="P33" i="1"/>
  <c r="P32" i="1"/>
  <c r="P31" i="1"/>
  <c r="Q47" i="1"/>
  <c r="S49" i="1" s="1"/>
  <c r="E12" i="4"/>
  <c r="L35" i="1" s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P8" i="1"/>
  <c r="P7" i="1"/>
  <c r="P6" i="1"/>
  <c r="P5" i="1"/>
  <c r="P4" i="1"/>
  <c r="P3" i="1"/>
  <c r="S47" i="1"/>
  <c r="E12" i="2"/>
  <c r="L38" i="1" l="1"/>
  <c r="E15" i="4" s="1"/>
  <c r="R49" i="1"/>
  <c r="H30" i="4" s="1"/>
  <c r="S51" i="1"/>
  <c r="R50" i="1"/>
  <c r="H31" i="4" s="1"/>
  <c r="R51" i="1"/>
  <c r="H32" i="4" s="1"/>
  <c r="S50" i="1"/>
  <c r="I31" i="4" s="1"/>
  <c r="R48" i="1"/>
  <c r="H29" i="4" s="1"/>
  <c r="S48" i="1"/>
  <c r="I29" i="4" s="1"/>
  <c r="I30" i="4"/>
  <c r="L36" i="1"/>
  <c r="L37" i="1"/>
  <c r="L30" i="1"/>
  <c r="L32" i="1"/>
  <c r="L31" i="1"/>
  <c r="L33" i="1"/>
  <c r="L34" i="1"/>
  <c r="L28" i="1"/>
  <c r="L29" i="1"/>
  <c r="I32" i="4"/>
  <c r="E15" i="2"/>
  <c r="L18" i="1"/>
  <c r="E17" i="4" l="1"/>
  <c r="E17" i="2"/>
  <c r="N25" i="1" l="1"/>
</calcChain>
</file>

<file path=xl/sharedStrings.xml><?xml version="1.0" encoding="utf-8"?>
<sst xmlns="http://schemas.openxmlformats.org/spreadsheetml/2006/main" count="418" uniqueCount="124">
  <si>
    <t>Scheme</t>
  </si>
  <si>
    <t>Classic</t>
  </si>
  <si>
    <t>Classic Plus</t>
  </si>
  <si>
    <t>Premium</t>
  </si>
  <si>
    <t>Nuvos</t>
  </si>
  <si>
    <t>Up to £15,000</t>
  </si>
  <si>
    <t>£15,001-£21,000</t>
  </si>
  <si>
    <t>£21,001-£30,000</t>
  </si>
  <si>
    <t>£30,001-£50,000</t>
  </si>
  <si>
    <t>£50,001-£60,000</t>
  </si>
  <si>
    <t>£15,001-£21,422</t>
  </si>
  <si>
    <t>£21,001-£47,000</t>
  </si>
  <si>
    <t>£47,001-£150,000</t>
  </si>
  <si>
    <t>£150,001 and above</t>
  </si>
  <si>
    <t>£60,001 and above</t>
  </si>
  <si>
    <t>2014/15 Rate</t>
  </si>
  <si>
    <t>2015/16 Rate</t>
  </si>
  <si>
    <t>2016/17 Rate</t>
  </si>
  <si>
    <t>£21,423-£51,005</t>
  </si>
  <si>
    <t>£51,006-£150,000</t>
  </si>
  <si>
    <t>2017/18 Rate</t>
  </si>
  <si>
    <t>£15,001-£21,210</t>
  </si>
  <si>
    <t>£21,211-£48,471</t>
  </si>
  <si>
    <t>£48,472-£150,000</t>
  </si>
  <si>
    <t>2018/19 Rate</t>
  </si>
  <si>
    <t>£15,001-£21,636</t>
  </si>
  <si>
    <t>£21,637-£51,515</t>
  </si>
  <si>
    <t>Year</t>
  </si>
  <si>
    <t>2014-15</t>
  </si>
  <si>
    <t>2015-16</t>
  </si>
  <si>
    <t>2016-17</t>
  </si>
  <si>
    <t>2017-18</t>
  </si>
  <si>
    <t>Annualised Earnings</t>
  </si>
  <si>
    <t>Bottom of tier</t>
  </si>
  <si>
    <t>Top of tier</t>
  </si>
  <si>
    <t>£51,516-£150,000</t>
  </si>
  <si>
    <t>Classic Plus, Premium, Nuvos</t>
  </si>
  <si>
    <t>2018-19</t>
  </si>
  <si>
    <t>Current contribution rate</t>
  </si>
  <si>
    <t>Full time equivalent pensionable salary</t>
  </si>
  <si>
    <t>Monthly cost of pension now</t>
  </si>
  <si>
    <t>Part time fraction</t>
  </si>
  <si>
    <t>Gross</t>
  </si>
  <si>
    <t>Part time equivalent salary</t>
  </si>
  <si>
    <t>Difference</t>
  </si>
  <si>
    <t>Annual Salary/Earnings (FTE basis)</t>
  </si>
  <si>
    <t>Classic Plus, Premium &amp; Nuvos</t>
  </si>
  <si>
    <t>Annualised pensionable earnings</t>
  </si>
  <si>
    <t>1 April 2015 to 31 March 2016</t>
  </si>
  <si>
    <t>1 April 2016 to 31 March 2017</t>
  </si>
  <si>
    <t>1 April 2017 to 31 March 2018</t>
  </si>
  <si>
    <t>1 April 2018 to 31 March 2019</t>
  </si>
  <si>
    <t>Classic %</t>
  </si>
  <si>
    <t>Classic Plus, Premium &amp; Nuvos %</t>
  </si>
  <si>
    <t>Select a year</t>
  </si>
  <si>
    <t>Contribution rate %</t>
  </si>
  <si>
    <t>Employee Pension Contribution Estimator</t>
  </si>
  <si>
    <t>Employee Pension Contribution Rates</t>
  </si>
  <si>
    <r>
      <t xml:space="preserve">Your </t>
    </r>
    <r>
      <rPr>
        <b/>
        <sz val="11"/>
        <color theme="1"/>
        <rFont val="Calibri"/>
        <family val="2"/>
        <scheme val="minor"/>
      </rPr>
      <t xml:space="preserve">annualised earnings </t>
    </r>
    <r>
      <rPr>
        <sz val="11"/>
        <color theme="1"/>
        <rFont val="Calibri"/>
        <family val="2"/>
        <scheme val="minor"/>
      </rPr>
      <t>for contribution rate purposes</t>
    </r>
  </si>
  <si>
    <t>Your pensionable pay in the month</t>
  </si>
  <si>
    <t>Guidance</t>
  </si>
  <si>
    <t xml:space="preserve">Your annualised earnings for the month determine the contribution </t>
  </si>
  <si>
    <t>you pay, according to the relevant table on the right.</t>
  </si>
  <si>
    <r>
      <t xml:space="preserve">Pension contributions are based on your </t>
    </r>
    <r>
      <rPr>
        <b/>
        <sz val="11"/>
        <color theme="1"/>
        <rFont val="Calibri"/>
        <family val="2"/>
        <scheme val="minor"/>
      </rPr>
      <t>annualised earnings</t>
    </r>
    <r>
      <rPr>
        <sz val="11"/>
        <color theme="1"/>
        <rFont val="Calibri"/>
        <family val="2"/>
        <scheme val="minor"/>
      </rPr>
      <t>, which is</t>
    </r>
  </si>
  <si>
    <r>
      <t xml:space="preserve">defined as the total </t>
    </r>
    <r>
      <rPr>
        <b/>
        <sz val="11"/>
        <color theme="1"/>
        <rFont val="Calibri"/>
        <family val="2"/>
        <scheme val="minor"/>
      </rPr>
      <t xml:space="preserve">pensionable earnings </t>
    </r>
    <r>
      <rPr>
        <sz val="11"/>
        <color theme="1"/>
        <rFont val="Calibri"/>
        <family val="2"/>
        <scheme val="minor"/>
      </rPr>
      <t>in a month multiplied by 12.</t>
    </r>
  </si>
  <si>
    <r>
      <rPr>
        <b/>
        <sz val="11"/>
        <color theme="1"/>
        <rFont val="Calibri"/>
        <family val="2"/>
        <scheme val="minor"/>
      </rPr>
      <t xml:space="preserve">Pensionable earnings </t>
    </r>
    <r>
      <rPr>
        <sz val="11"/>
        <color theme="1"/>
        <rFont val="Calibri"/>
        <family val="2"/>
        <scheme val="minor"/>
      </rPr>
      <t>are your normal monthly pay plus any other</t>
    </r>
  </si>
  <si>
    <t>1 April 2019 to 31 March 2020</t>
  </si>
  <si>
    <t>2019-20</t>
  </si>
  <si>
    <t>1 April 2020 to 31 March 2021</t>
  </si>
  <si>
    <t>1 April 2021 to 31 March 2022</t>
  </si>
  <si>
    <t>Up to £23,100</t>
  </si>
  <si>
    <t>£23,101-£56,000</t>
  </si>
  <si>
    <t>£56,001-£150,000</t>
  </si>
  <si>
    <t>Up to £22,600</t>
  </si>
  <si>
    <t>£22,601-£54,900</t>
  </si>
  <si>
    <t>£54,901-£150,000</t>
  </si>
  <si>
    <t>Up to £21,636</t>
  </si>
  <si>
    <t>2020-21</t>
  </si>
  <si>
    <t>2021-22</t>
  </si>
  <si>
    <t>Contribution Rate %</t>
  </si>
  <si>
    <t>Up to £21,422</t>
  </si>
  <si>
    <t>pensionable pay, e.g. pay from a one off lump sum bonus or other</t>
  </si>
  <si>
    <t>adhoc pensionable payment.</t>
  </si>
  <si>
    <t>Select your pension scheme</t>
  </si>
  <si>
    <t>1 April 2022 to 31 March 2023</t>
  </si>
  <si>
    <t>2022-23</t>
  </si>
  <si>
    <r>
      <t xml:space="preserve">From 1 April 2020 backdated pay awards are </t>
    </r>
    <r>
      <rPr>
        <b/>
        <sz val="11"/>
        <color theme="1"/>
        <rFont val="Calibri"/>
        <family val="2"/>
        <scheme val="minor"/>
      </rPr>
      <t>excluded</t>
    </r>
    <r>
      <rPr>
        <sz val="11"/>
        <color theme="1"/>
        <rFont val="Calibri"/>
        <family val="2"/>
        <scheme val="minor"/>
      </rPr>
      <t xml:space="preserve"> from the</t>
    </r>
  </si>
  <si>
    <t>Backdated Pay Awards</t>
  </si>
  <si>
    <t>calculation to determine the member contribution rate.</t>
  </si>
  <si>
    <t>Enter any pensionable backpay 
(e.g. one off pensionable bonus paid in the month)</t>
  </si>
  <si>
    <t>*Gross monthly pension contribution</t>
  </si>
  <si>
    <t>*Gross is the amount you will see on your payslip.  These calculations are intended to be a guide and do not take in to account your personal rate of income tax.</t>
  </si>
  <si>
    <t>1 April 2023 to 31 March 2024</t>
  </si>
  <si>
    <t>Up to £32,000</t>
  </si>
  <si>
    <t>£32,001-£56,000</t>
  </si>
  <si>
    <t>2023-24</t>
  </si>
  <si>
    <t>From 1 April 2017 contribution rates became the same across all schemes</t>
  </si>
  <si>
    <t>The table below will automatically show the contributions for the year you select</t>
  </si>
  <si>
    <t>2024-25</t>
  </si>
  <si>
    <t>Tables for the new lookup table in H2 in Estimator2, set up from 2023</t>
  </si>
  <si>
    <t>LOOKUPS - do not delete</t>
  </si>
  <si>
    <t>LOOKUPS - feeds the cells in H26 in Estimator2</t>
  </si>
  <si>
    <t>Up to £34,199</t>
  </si>
  <si>
    <t>£34,200-£56,000</t>
  </si>
  <si>
    <t>2025-261</t>
  </si>
  <si>
    <t>2025-262</t>
  </si>
  <si>
    <t>2025-263</t>
  </si>
  <si>
    <t>2025-264</t>
  </si>
  <si>
    <t>2025-26</t>
  </si>
  <si>
    <t>TBA</t>
  </si>
  <si>
    <t>1 April 2024 to 31 March 2025</t>
  </si>
  <si>
    <t>1 April 2025 to 31 March 2026</t>
  </si>
  <si>
    <t>Instructions</t>
  </si>
  <si>
    <t>Basically check all the lookups and tables to make sure they all populate correctly</t>
  </si>
  <si>
    <t>Don't forget to check the lookups in the Estimator2 worksheet</t>
  </si>
  <si>
    <t>The old 'Estimator' worksheet hasn't been used since 2022</t>
  </si>
  <si>
    <t>2026-27</t>
  </si>
  <si>
    <t>2026-271</t>
  </si>
  <si>
    <t>2026-272</t>
  </si>
  <si>
    <t>2026-273</t>
  </si>
  <si>
    <t>2026-274</t>
  </si>
  <si>
    <t>Up to £34,799</t>
  </si>
  <si>
    <t>£34,800-£56,000</t>
  </si>
  <si>
    <t>1 April 2026 to 31 March 2027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</si>
</sst>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£&quot;#,##0;[Red]\-&quot;£&quot;#,##0"/>
    <numFmt numFmtId="8" formatCode="&quot;£&quot;#,##0.00;[Red]\-&quot;£&quot;#,##0.00"/>
    <numFmt numFmtId="44" formatCode="_-&quot;£&quot;* #,##0.00_-;\-&quot;£&quot;* #,##0.00_-;_-&quot;£&quot;* &quot;-&quot;??_-;_-@_-"/>
    <numFmt numFmtId="164" formatCode="&quot;£&quot;#,##0.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5">
    <xf numFmtId="0" fontId="0" fillId="0" borderId="0" xfId="0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6" fontId="0" fillId="0" borderId="0" xfId="0" applyNumberFormat="1"/>
    <xf numFmtId="15" fontId="0" fillId="0" borderId="0" xfId="0" applyNumberFormat="1"/>
    <xf numFmtId="0" fontId="0" fillId="0" borderId="0" xfId="0" applyAlignment="1">
      <alignment horizontal="left"/>
    </xf>
    <xf numFmtId="2" fontId="0" fillId="0" borderId="0" xfId="0" applyNumberFormat="1" applyAlignment="1">
      <alignment horizontal="left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44" fontId="0" fillId="0" borderId="0" xfId="1" applyFont="1" applyAlignment="1">
      <alignment horizontal="center"/>
    </xf>
    <xf numFmtId="164" fontId="0" fillId="0" borderId="0" xfId="1" applyNumberFormat="1" applyFont="1"/>
    <xf numFmtId="8" fontId="0" fillId="0" borderId="0" xfId="0" applyNumberFormat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8" xfId="0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2" fontId="0" fillId="0" borderId="8" xfId="0" applyNumberForma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0" fontId="0" fillId="0" borderId="2" xfId="0" applyBorder="1" applyAlignment="1">
      <alignment horizontal="left"/>
    </xf>
    <xf numFmtId="2" fontId="0" fillId="0" borderId="3" xfId="0" applyNumberFormat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0" fontId="0" fillId="0" borderId="5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6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0" xfId="0" applyProtection="1"/>
    <xf numFmtId="0" fontId="4" fillId="0" borderId="0" xfId="0" applyFont="1" applyProtection="1"/>
    <xf numFmtId="0" fontId="0" fillId="0" borderId="2" xfId="0" applyBorder="1" applyProtection="1"/>
    <xf numFmtId="0" fontId="0" fillId="0" borderId="3" xfId="0" applyBorder="1" applyProtection="1"/>
    <xf numFmtId="0" fontId="0" fillId="0" borderId="4" xfId="0" applyBorder="1" applyProtection="1"/>
    <xf numFmtId="0" fontId="0" fillId="0" borderId="5" xfId="0" applyBorder="1" applyProtection="1"/>
    <xf numFmtId="0" fontId="0" fillId="0" borderId="0" xfId="0" applyBorder="1" applyProtection="1"/>
    <xf numFmtId="0" fontId="0" fillId="0" borderId="6" xfId="0" applyBorder="1" applyProtection="1"/>
    <xf numFmtId="0" fontId="2" fillId="0" borderId="0" xfId="0" applyFont="1" applyAlignment="1" applyProtection="1">
      <alignment wrapText="1"/>
    </xf>
    <xf numFmtId="0" fontId="0" fillId="0" borderId="5" xfId="0" applyBorder="1" applyAlignment="1" applyProtection="1">
      <alignment horizontal="center"/>
    </xf>
    <xf numFmtId="2" fontId="0" fillId="0" borderId="0" xfId="0" applyNumberFormat="1" applyBorder="1" applyAlignment="1" applyProtection="1">
      <alignment horizontal="center"/>
    </xf>
    <xf numFmtId="2" fontId="0" fillId="0" borderId="6" xfId="0" applyNumberFormat="1" applyBorder="1" applyAlignment="1" applyProtection="1">
      <alignment horizontal="center"/>
    </xf>
    <xf numFmtId="6" fontId="0" fillId="0" borderId="5" xfId="0" applyNumberFormat="1" applyBorder="1" applyAlignment="1" applyProtection="1">
      <alignment horizontal="center"/>
    </xf>
    <xf numFmtId="0" fontId="0" fillId="0" borderId="7" xfId="0" applyBorder="1" applyAlignment="1" applyProtection="1">
      <alignment horizontal="center"/>
    </xf>
    <xf numFmtId="2" fontId="0" fillId="0" borderId="8" xfId="0" applyNumberFormat="1" applyBorder="1" applyAlignment="1" applyProtection="1">
      <alignment horizontal="center"/>
    </xf>
    <xf numFmtId="2" fontId="0" fillId="0" borderId="9" xfId="0" applyNumberFormat="1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2" fillId="0" borderId="0" xfId="0" applyFont="1" applyBorder="1" applyProtection="1"/>
    <xf numFmtId="164" fontId="2" fillId="0" borderId="1" xfId="1" applyNumberFormat="1" applyFont="1" applyBorder="1" applyAlignment="1" applyProtection="1">
      <alignment horizontal="center"/>
    </xf>
    <xf numFmtId="0" fontId="0" fillId="0" borderId="7" xfId="0" applyBorder="1" applyProtection="1"/>
    <xf numFmtId="0" fontId="0" fillId="0" borderId="8" xfId="0" applyBorder="1" applyProtection="1"/>
    <xf numFmtId="0" fontId="0" fillId="0" borderId="9" xfId="0" applyBorder="1" applyProtection="1"/>
    <xf numFmtId="0" fontId="0" fillId="0" borderId="0" xfId="0" applyFill="1" applyBorder="1" applyProtection="1"/>
    <xf numFmtId="0" fontId="0" fillId="0" borderId="0" xfId="0" applyFill="1" applyBorder="1" applyAlignment="1" applyProtection="1">
      <alignment horizontal="center"/>
    </xf>
    <xf numFmtId="164" fontId="0" fillId="0" borderId="0" xfId="1" applyNumberFormat="1" applyFont="1" applyFill="1" applyBorder="1" applyAlignment="1" applyProtection="1">
      <alignment horizontal="center"/>
    </xf>
    <xf numFmtId="0" fontId="0" fillId="0" borderId="2" xfId="0" applyFill="1" applyBorder="1" applyProtection="1"/>
    <xf numFmtId="0" fontId="0" fillId="0" borderId="3" xfId="0" applyFill="1" applyBorder="1" applyProtection="1"/>
    <xf numFmtId="2" fontId="0" fillId="0" borderId="3" xfId="0" applyNumberFormat="1" applyFill="1" applyBorder="1" applyAlignment="1" applyProtection="1">
      <alignment horizontal="center"/>
    </xf>
    <xf numFmtId="0" fontId="0" fillId="0" borderId="4" xfId="0" applyFill="1" applyBorder="1" applyProtection="1"/>
    <xf numFmtId="0" fontId="0" fillId="0" borderId="5" xfId="0" applyFill="1" applyBorder="1" applyProtection="1"/>
    <xf numFmtId="0" fontId="5" fillId="0" borderId="0" xfId="0" applyFont="1" applyFill="1" applyBorder="1" applyProtection="1"/>
    <xf numFmtId="164" fontId="0" fillId="0" borderId="0" xfId="0" applyNumberFormat="1" applyFill="1" applyBorder="1" applyAlignment="1" applyProtection="1">
      <alignment horizontal="center"/>
    </xf>
    <xf numFmtId="0" fontId="0" fillId="0" borderId="6" xfId="0" applyFill="1" applyBorder="1" applyProtection="1"/>
    <xf numFmtId="2" fontId="0" fillId="0" borderId="0" xfId="0" applyNumberFormat="1" applyFill="1" applyBorder="1" applyAlignment="1" applyProtection="1">
      <alignment horizontal="center"/>
    </xf>
    <xf numFmtId="0" fontId="0" fillId="0" borderId="0" xfId="0" applyFont="1" applyFill="1" applyBorder="1" applyProtection="1"/>
    <xf numFmtId="0" fontId="2" fillId="0" borderId="0" xfId="0" applyFont="1" applyFill="1" applyBorder="1" applyProtection="1"/>
    <xf numFmtId="164" fontId="2" fillId="0" borderId="0" xfId="1" applyNumberFormat="1" applyFont="1" applyFill="1" applyBorder="1" applyAlignment="1" applyProtection="1">
      <alignment horizontal="center"/>
    </xf>
    <xf numFmtId="0" fontId="3" fillId="0" borderId="0" xfId="0" applyFont="1" applyFill="1" applyBorder="1" applyProtection="1"/>
    <xf numFmtId="0" fontId="0" fillId="0" borderId="15" xfId="0" applyBorder="1" applyProtection="1"/>
    <xf numFmtId="0" fontId="0" fillId="2" borderId="15" xfId="0" applyFill="1" applyBorder="1" applyAlignment="1" applyProtection="1">
      <alignment horizontal="center"/>
      <protection locked="0"/>
    </xf>
    <xf numFmtId="164" fontId="0" fillId="2" borderId="15" xfId="0" applyNumberFormat="1" applyFill="1" applyBorder="1" applyAlignment="1" applyProtection="1">
      <alignment horizontal="center"/>
      <protection locked="0"/>
    </xf>
    <xf numFmtId="2" fontId="0" fillId="0" borderId="1" xfId="0" applyNumberFormat="1" applyBorder="1" applyAlignment="1" applyProtection="1">
      <alignment horizontal="center"/>
    </xf>
    <xf numFmtId="0" fontId="7" fillId="0" borderId="0" xfId="0" applyFont="1" applyProtection="1"/>
    <xf numFmtId="0" fontId="0" fillId="0" borderId="2" xfId="0" applyBorder="1" applyAlignment="1" applyProtection="1">
      <alignment horizontal="center"/>
    </xf>
    <xf numFmtId="0" fontId="2" fillId="3" borderId="2" xfId="0" applyFont="1" applyFill="1" applyBorder="1" applyAlignment="1" applyProtection="1">
      <alignment vertical="center" wrapText="1"/>
    </xf>
    <xf numFmtId="0" fontId="2" fillId="3" borderId="4" xfId="0" applyFont="1" applyFill="1" applyBorder="1" applyAlignment="1" applyProtection="1">
      <alignment vertical="center" wrapText="1"/>
    </xf>
    <xf numFmtId="0" fontId="0" fillId="4" borderId="0" xfId="0" applyFill="1"/>
    <xf numFmtId="0" fontId="0" fillId="4" borderId="0" xfId="0" applyFill="1" applyAlignment="1">
      <alignment horizontal="center"/>
    </xf>
    <xf numFmtId="0" fontId="0" fillId="0" borderId="10" xfId="0" applyBorder="1" applyAlignment="1" applyProtection="1"/>
    <xf numFmtId="0" fontId="0" fillId="0" borderId="0" xfId="0" applyFill="1" applyBorder="1" applyAlignment="1" applyProtection="1">
      <alignment horizontal="left"/>
    </xf>
    <xf numFmtId="0" fontId="2" fillId="0" borderId="0" xfId="0" applyFont="1"/>
    <xf numFmtId="2" fontId="0" fillId="5" borderId="0" xfId="0" applyNumberFormat="1" applyFill="1" applyAlignment="1">
      <alignment horizontal="left"/>
    </xf>
    <xf numFmtId="0" fontId="2" fillId="0" borderId="0" xfId="0" applyFont="1" applyAlignment="1">
      <alignment horizontal="left"/>
    </xf>
    <xf numFmtId="0" fontId="5" fillId="0" borderId="0" xfId="0" applyFont="1" applyAlignment="1" applyProtection="1">
      <alignment horizontal="center"/>
    </xf>
    <xf numFmtId="0" fontId="0" fillId="0" borderId="2" xfId="0" applyBorder="1" applyAlignment="1" applyProtection="1">
      <alignment horizontal="center"/>
    </xf>
    <xf numFmtId="0" fontId="0" fillId="0" borderId="3" xfId="0" applyBorder="1" applyAlignment="1" applyProtection="1">
      <alignment horizontal="center"/>
    </xf>
    <xf numFmtId="0" fontId="0" fillId="0" borderId="4" xfId="0" applyBorder="1" applyAlignment="1" applyProtection="1">
      <alignment horizontal="center"/>
    </xf>
    <xf numFmtId="0" fontId="2" fillId="3" borderId="2" xfId="0" applyFont="1" applyFill="1" applyBorder="1" applyAlignment="1" applyProtection="1">
      <alignment horizontal="center" vertical="center" wrapText="1"/>
    </xf>
    <xf numFmtId="0" fontId="2" fillId="3" borderId="7" xfId="0" applyFont="1" applyFill="1" applyBorder="1" applyAlignment="1" applyProtection="1">
      <alignment horizontal="center" vertical="center" wrapText="1"/>
    </xf>
    <xf numFmtId="0" fontId="2" fillId="3" borderId="3" xfId="0" applyFont="1" applyFill="1" applyBorder="1" applyAlignment="1" applyProtection="1">
      <alignment horizontal="center" vertical="center" wrapText="1"/>
    </xf>
    <xf numFmtId="0" fontId="2" fillId="3" borderId="8" xfId="0" applyFont="1" applyFill="1" applyBorder="1" applyAlignment="1" applyProtection="1">
      <alignment horizontal="center" vertical="center" wrapText="1"/>
    </xf>
    <xf numFmtId="0" fontId="2" fillId="3" borderId="4" xfId="0" applyFont="1" applyFill="1" applyBorder="1" applyAlignment="1" applyProtection="1">
      <alignment horizontal="center" vertical="center" wrapText="1"/>
    </xf>
    <xf numFmtId="0" fontId="2" fillId="3" borderId="9" xfId="0" applyFont="1" applyFill="1" applyBorder="1" applyAlignment="1" applyProtection="1">
      <alignment horizontal="center" vertical="center" wrapText="1"/>
    </xf>
    <xf numFmtId="0" fontId="0" fillId="0" borderId="15" xfId="0" applyBorder="1" applyAlignment="1" applyProtection="1">
      <alignment horizontal="left" vertical="center" wrapText="1"/>
    </xf>
    <xf numFmtId="164" fontId="0" fillId="2" borderId="15" xfId="0" applyNumberFormat="1" applyFill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left" vertical="center" wrapText="1"/>
    </xf>
    <xf numFmtId="164" fontId="0" fillId="0" borderId="13" xfId="1" applyNumberFormat="1" applyFont="1" applyFill="1" applyBorder="1" applyAlignment="1" applyProtection="1">
      <alignment horizontal="center" vertical="center"/>
    </xf>
    <xf numFmtId="164" fontId="0" fillId="0" borderId="14" xfId="1" applyNumberFormat="1" applyFont="1" applyFill="1" applyBorder="1" applyAlignment="1" applyProtection="1">
      <alignment horizontal="center" vertical="center"/>
    </xf>
    <xf numFmtId="0" fontId="0" fillId="0" borderId="3" xfId="0" applyBorder="1" applyAlignment="1">
      <alignment horizontal="center"/>
    </xf>
    <xf numFmtId="0" fontId="6" fillId="0" borderId="0" xfId="0" applyFont="1" applyAlignment="1" applyProtection="1">
      <alignment horizontal="left" vertical="top" wrapText="1"/>
    </xf>
    <xf numFmtId="0" fontId="0" fillId="0" borderId="10" xfId="0" applyBorder="1" applyAlignment="1" applyProtection="1">
      <alignment horizontal="center"/>
    </xf>
    <xf numFmtId="0" fontId="0" fillId="0" borderId="11" xfId="0" applyBorder="1" applyAlignment="1" applyProtection="1">
      <alignment horizontal="center"/>
    </xf>
    <xf numFmtId="0" fontId="0" fillId="0" borderId="12" xfId="0" applyBorder="1" applyAlignment="1" applyProtection="1">
      <alignment horizontal="center"/>
    </xf>
    <xf numFmtId="2" fontId="0" fillId="0" borderId="4" xfId="0" applyNumberFormat="1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0" fillId="0" borderId="8" xfId="0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0" fontId="9" fillId="5" borderId="0" xfId="0" applyFont="1" applyFill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3BE003-BDB8-4FA4-974C-17667BBD0AA3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6BCFB2-42CE-4FDB-B39E-CAC6C4DE010E}">
  <dimension ref="B1:Q42"/>
  <sheetViews>
    <sheetView showGridLines="0" tabSelected="1" zoomScale="90" zoomScaleNormal="90" workbookViewId="0">
      <selection activeCell="E5" sqref="E5"/>
    </sheetView>
  </sheetViews>
  <sheetFormatPr defaultColWidth="9.109375" defaultRowHeight="14.4" x14ac:dyDescent="0.3"/>
  <cols>
    <col min="1" max="1" width="4.44140625" style="27" customWidth="1"/>
    <col min="2" max="2" width="3" style="27" customWidth="1"/>
    <col min="3" max="3" width="28.6640625" style="27" customWidth="1"/>
    <col min="4" max="4" width="16.44140625" style="27" customWidth="1"/>
    <col min="5" max="5" width="18.5546875" style="27" customWidth="1"/>
    <col min="6" max="6" width="2.88671875" style="27" customWidth="1"/>
    <col min="7" max="7" width="9.109375" style="27"/>
    <col min="8" max="8" width="34.5546875" style="27" customWidth="1"/>
    <col min="9" max="9" width="12.6640625" style="27" customWidth="1"/>
    <col min="10" max="10" width="22.109375" style="27" customWidth="1"/>
    <col min="11" max="11" width="9.109375" style="27"/>
    <col min="12" max="12" width="30.33203125" style="27" bestFit="1" customWidth="1"/>
    <col min="13" max="13" width="21.5546875" style="27" customWidth="1"/>
    <col min="14" max="14" width="9.109375" style="27"/>
    <col min="15" max="15" width="30.33203125" style="27" bestFit="1" customWidth="1"/>
    <col min="16" max="16" width="18.6640625" style="27" bestFit="1" customWidth="1"/>
    <col min="17" max="16384" width="9.109375" style="27"/>
  </cols>
  <sheetData>
    <row r="1" spans="2:17" ht="6.75" customHeight="1" x14ac:dyDescent="0.3"/>
    <row r="2" spans="2:17" s="28" customFormat="1" ht="17.399999999999999" x14ac:dyDescent="0.35">
      <c r="C2" s="80" t="s">
        <v>56</v>
      </c>
      <c r="D2" s="80"/>
      <c r="E2" s="80"/>
      <c r="H2" s="80" t="s">
        <v>57</v>
      </c>
      <c r="I2" s="80"/>
      <c r="J2" s="80"/>
      <c r="N2"/>
      <c r="O2"/>
      <c r="P2"/>
      <c r="Q2"/>
    </row>
    <row r="3" spans="2:17" ht="7.5" customHeight="1" x14ac:dyDescent="0.3">
      <c r="N3"/>
      <c r="O3"/>
      <c r="P3"/>
      <c r="Q3"/>
    </row>
    <row r="4" spans="2:17" x14ac:dyDescent="0.3">
      <c r="B4" s="29"/>
      <c r="C4" s="30"/>
      <c r="D4" s="30"/>
      <c r="E4" s="30"/>
      <c r="F4" s="31"/>
      <c r="H4" s="81" t="s">
        <v>48</v>
      </c>
      <c r="I4" s="82"/>
      <c r="J4" s="83"/>
      <c r="L4"/>
      <c r="M4"/>
      <c r="N4"/>
      <c r="O4"/>
      <c r="P4"/>
      <c r="Q4"/>
    </row>
    <row r="5" spans="2:17" ht="15" customHeight="1" x14ac:dyDescent="0.3">
      <c r="B5" s="32"/>
      <c r="C5" s="65" t="s">
        <v>54</v>
      </c>
      <c r="D5" s="65"/>
      <c r="E5" s="66"/>
      <c r="F5" s="34"/>
      <c r="G5" s="35"/>
      <c r="H5" s="84" t="s">
        <v>47</v>
      </c>
      <c r="I5" s="86" t="s">
        <v>52</v>
      </c>
      <c r="J5" s="88" t="s">
        <v>53</v>
      </c>
      <c r="L5"/>
      <c r="M5"/>
      <c r="N5"/>
      <c r="O5"/>
      <c r="P5"/>
      <c r="Q5"/>
    </row>
    <row r="6" spans="2:17" x14ac:dyDescent="0.3">
      <c r="B6" s="32"/>
      <c r="C6" s="65" t="s">
        <v>83</v>
      </c>
      <c r="D6" s="65"/>
      <c r="E6" s="66"/>
      <c r="F6" s="34"/>
      <c r="G6" s="35"/>
      <c r="H6" s="85"/>
      <c r="I6" s="87"/>
      <c r="J6" s="89"/>
      <c r="L6"/>
      <c r="M6"/>
      <c r="N6"/>
      <c r="O6"/>
      <c r="P6"/>
      <c r="Q6"/>
    </row>
    <row r="7" spans="2:17" ht="15" customHeight="1" x14ac:dyDescent="0.3">
      <c r="B7" s="32"/>
      <c r="C7" s="65" t="s">
        <v>59</v>
      </c>
      <c r="D7" s="65"/>
      <c r="E7" s="67"/>
      <c r="F7" s="34"/>
      <c r="H7" s="36" t="s">
        <v>5</v>
      </c>
      <c r="I7" s="37">
        <v>3</v>
      </c>
      <c r="J7" s="38">
        <v>4.5999999999999996</v>
      </c>
      <c r="L7"/>
      <c r="M7"/>
      <c r="N7"/>
      <c r="O7"/>
      <c r="P7"/>
      <c r="Q7"/>
    </row>
    <row r="8" spans="2:17" x14ac:dyDescent="0.3">
      <c r="B8" s="32"/>
      <c r="C8" s="90" t="s">
        <v>89</v>
      </c>
      <c r="D8" s="90"/>
      <c r="E8" s="91"/>
      <c r="F8" s="34"/>
      <c r="H8" s="36" t="s">
        <v>6</v>
      </c>
      <c r="I8" s="37">
        <v>4.5999999999999996</v>
      </c>
      <c r="J8" s="38">
        <v>4.5999999999999996</v>
      </c>
      <c r="L8"/>
      <c r="M8"/>
      <c r="N8"/>
      <c r="O8"/>
      <c r="P8"/>
      <c r="Q8"/>
    </row>
    <row r="9" spans="2:17" x14ac:dyDescent="0.3">
      <c r="B9" s="32"/>
      <c r="C9" s="90"/>
      <c r="D9" s="90"/>
      <c r="E9" s="91"/>
      <c r="F9" s="34"/>
      <c r="H9" s="36" t="s">
        <v>11</v>
      </c>
      <c r="I9" s="37">
        <v>5.45</v>
      </c>
      <c r="J9" s="38">
        <v>5.45</v>
      </c>
      <c r="L9"/>
      <c r="M9"/>
      <c r="N9"/>
      <c r="O9"/>
      <c r="P9"/>
      <c r="Q9"/>
    </row>
    <row r="10" spans="2:17" x14ac:dyDescent="0.3">
      <c r="B10" s="32"/>
      <c r="C10" s="90"/>
      <c r="D10" s="90"/>
      <c r="E10" s="91"/>
      <c r="F10" s="34"/>
      <c r="H10" s="39" t="s">
        <v>12</v>
      </c>
      <c r="I10" s="37">
        <v>7.35</v>
      </c>
      <c r="J10" s="38">
        <v>7.35</v>
      </c>
      <c r="L10"/>
      <c r="M10"/>
      <c r="N10"/>
      <c r="O10"/>
      <c r="P10"/>
      <c r="Q10"/>
    </row>
    <row r="11" spans="2:17" x14ac:dyDescent="0.3">
      <c r="B11" s="32"/>
      <c r="F11" s="34"/>
      <c r="H11" s="40" t="s">
        <v>13</v>
      </c>
      <c r="I11" s="41">
        <v>8.0500000000000007</v>
      </c>
      <c r="J11" s="42">
        <v>8.0500000000000007</v>
      </c>
      <c r="L11"/>
      <c r="M11"/>
      <c r="N11"/>
      <c r="O11"/>
      <c r="P11"/>
      <c r="Q11"/>
    </row>
    <row r="12" spans="2:17" x14ac:dyDescent="0.3">
      <c r="B12" s="32"/>
      <c r="C12" s="92" t="s">
        <v>58</v>
      </c>
      <c r="D12" s="92"/>
      <c r="E12" s="93" t="str">
        <f>IF(E7="","",(SUM(E7+E8)*12))</f>
        <v/>
      </c>
      <c r="F12" s="34"/>
      <c r="H12" s="43"/>
      <c r="I12" s="37"/>
      <c r="J12" s="37"/>
      <c r="L12"/>
      <c r="M12"/>
    </row>
    <row r="13" spans="2:17" x14ac:dyDescent="0.3">
      <c r="B13" s="32"/>
      <c r="C13" s="92"/>
      <c r="D13" s="92"/>
      <c r="E13" s="94"/>
      <c r="F13" s="34"/>
      <c r="L13"/>
      <c r="M13"/>
    </row>
    <row r="14" spans="2:17" ht="15" customHeight="1" x14ac:dyDescent="0.3">
      <c r="B14" s="32"/>
      <c r="F14" s="34"/>
      <c r="H14" s="97" t="s">
        <v>49</v>
      </c>
      <c r="I14" s="98"/>
      <c r="J14" s="99"/>
      <c r="L14"/>
      <c r="M14"/>
    </row>
    <row r="15" spans="2:17" x14ac:dyDescent="0.3">
      <c r="B15" s="32"/>
      <c r="C15" s="33" t="s">
        <v>55</v>
      </c>
      <c r="D15" s="33"/>
      <c r="E15" s="68" t="str">
        <f>IF(E12="","",VLOOKUP(E5,tables!K28:L38,2,0))</f>
        <v/>
      </c>
      <c r="F15" s="34"/>
      <c r="H15" s="84" t="s">
        <v>47</v>
      </c>
      <c r="I15" s="86" t="s">
        <v>52</v>
      </c>
      <c r="J15" s="88" t="s">
        <v>53</v>
      </c>
      <c r="L15"/>
      <c r="M15"/>
    </row>
    <row r="16" spans="2:17" x14ac:dyDescent="0.3">
      <c r="B16" s="32"/>
      <c r="C16" s="33"/>
      <c r="D16" s="33"/>
      <c r="E16" s="33"/>
      <c r="F16" s="34"/>
      <c r="H16" s="85"/>
      <c r="I16" s="87"/>
      <c r="J16" s="89"/>
      <c r="L16"/>
      <c r="M16"/>
    </row>
    <row r="17" spans="2:13" x14ac:dyDescent="0.3">
      <c r="B17" s="32"/>
      <c r="C17" s="44" t="s">
        <v>90</v>
      </c>
      <c r="D17" s="44"/>
      <c r="E17" s="45" t="str">
        <f>IF(E15="","",(E15/100)*E12/12)</f>
        <v/>
      </c>
      <c r="F17" s="34"/>
      <c r="H17" s="36" t="s">
        <v>5</v>
      </c>
      <c r="I17" s="37">
        <v>3.8</v>
      </c>
      <c r="J17" s="38">
        <v>4.5999999999999996</v>
      </c>
      <c r="L17"/>
      <c r="M17"/>
    </row>
    <row r="18" spans="2:13" x14ac:dyDescent="0.3">
      <c r="B18" s="46"/>
      <c r="C18" s="47"/>
      <c r="D18" s="47"/>
      <c r="E18" s="47"/>
      <c r="F18" s="48"/>
      <c r="H18" s="36" t="s">
        <v>21</v>
      </c>
      <c r="I18" s="37">
        <v>4.5999999999999996</v>
      </c>
      <c r="J18" s="38">
        <v>4.5999999999999996</v>
      </c>
      <c r="L18"/>
      <c r="M18"/>
    </row>
    <row r="19" spans="2:13" x14ac:dyDescent="0.3">
      <c r="B19" s="49"/>
      <c r="C19" s="49"/>
      <c r="D19" s="49"/>
      <c r="E19" s="50"/>
      <c r="F19" s="49"/>
      <c r="H19" s="36" t="s">
        <v>22</v>
      </c>
      <c r="I19" s="37">
        <v>5.45</v>
      </c>
      <c r="J19" s="38">
        <v>5.45</v>
      </c>
      <c r="L19"/>
      <c r="M19"/>
    </row>
    <row r="20" spans="2:13" x14ac:dyDescent="0.3">
      <c r="B20" s="96" t="s">
        <v>91</v>
      </c>
      <c r="C20" s="96"/>
      <c r="D20" s="96"/>
      <c r="E20" s="96"/>
      <c r="F20" s="96"/>
      <c r="H20" s="39" t="s">
        <v>23</v>
      </c>
      <c r="I20" s="37">
        <v>7.35</v>
      </c>
      <c r="J20" s="38">
        <v>7.35</v>
      </c>
      <c r="L20"/>
      <c r="M20"/>
    </row>
    <row r="21" spans="2:13" x14ac:dyDescent="0.3">
      <c r="B21" s="96"/>
      <c r="C21" s="96"/>
      <c r="D21" s="96"/>
      <c r="E21" s="96"/>
      <c r="F21" s="96"/>
      <c r="H21" s="40" t="s">
        <v>13</v>
      </c>
      <c r="I21" s="41">
        <v>8.0500000000000007</v>
      </c>
      <c r="J21" s="42">
        <v>8.0500000000000007</v>
      </c>
      <c r="L21"/>
      <c r="M21"/>
    </row>
    <row r="22" spans="2:13" x14ac:dyDescent="0.3">
      <c r="B22" s="49"/>
      <c r="C22" s="49"/>
      <c r="D22" s="49"/>
      <c r="E22" s="51"/>
      <c r="F22" s="49"/>
      <c r="H22" s="43"/>
      <c r="I22" s="37"/>
      <c r="J22" s="37"/>
      <c r="L22"/>
      <c r="M22"/>
    </row>
    <row r="23" spans="2:13" ht="15" customHeight="1" x14ac:dyDescent="0.3">
      <c r="B23" s="52"/>
      <c r="C23" s="53"/>
      <c r="D23" s="53"/>
      <c r="E23" s="54"/>
      <c r="F23" s="55"/>
      <c r="H23" s="76" t="s">
        <v>96</v>
      </c>
      <c r="I23"/>
      <c r="J23"/>
      <c r="K23"/>
      <c r="L23"/>
      <c r="M23"/>
    </row>
    <row r="24" spans="2:13" ht="17.399999999999999" x14ac:dyDescent="0.35">
      <c r="B24" s="56"/>
      <c r="C24" s="57" t="s">
        <v>60</v>
      </c>
      <c r="D24" s="49"/>
      <c r="E24" s="58"/>
      <c r="F24" s="59"/>
      <c r="H24" t="s">
        <v>97</v>
      </c>
      <c r="I24"/>
      <c r="J24"/>
      <c r="K24"/>
      <c r="L24"/>
      <c r="M24"/>
    </row>
    <row r="25" spans="2:13" x14ac:dyDescent="0.3">
      <c r="B25" s="56"/>
      <c r="C25" s="49"/>
      <c r="D25" s="49"/>
      <c r="E25" s="58"/>
      <c r="F25" s="59"/>
      <c r="I25"/>
      <c r="J25"/>
      <c r="K25"/>
      <c r="L25"/>
      <c r="M25"/>
    </row>
    <row r="26" spans="2:13" x14ac:dyDescent="0.3">
      <c r="B26" s="56"/>
      <c r="C26" s="49" t="s">
        <v>63</v>
      </c>
      <c r="D26" s="49"/>
      <c r="E26" s="60"/>
      <c r="F26" s="59"/>
      <c r="H26" s="97" t="str">
        <f>IF(E5="","",VLOOKUP(E5,tables!U2:V10,2,0))</f>
        <v/>
      </c>
      <c r="I26" s="98"/>
      <c r="J26" s="99"/>
      <c r="K26"/>
      <c r="L26"/>
      <c r="M26"/>
    </row>
    <row r="27" spans="2:13" ht="15" customHeight="1" x14ac:dyDescent="0.3">
      <c r="B27" s="56"/>
      <c r="C27" s="49" t="s">
        <v>64</v>
      </c>
      <c r="D27" s="49"/>
      <c r="E27" s="49"/>
      <c r="F27" s="59"/>
      <c r="H27" s="84" t="s">
        <v>47</v>
      </c>
      <c r="I27" s="86" t="s">
        <v>79</v>
      </c>
      <c r="J27" s="88"/>
      <c r="K27"/>
      <c r="L27"/>
      <c r="M27"/>
    </row>
    <row r="28" spans="2:13" x14ac:dyDescent="0.3">
      <c r="B28" s="56"/>
      <c r="C28" s="61" t="s">
        <v>61</v>
      </c>
      <c r="D28" s="62"/>
      <c r="E28" s="63"/>
      <c r="F28" s="59"/>
      <c r="H28" s="85"/>
      <c r="I28" s="87"/>
      <c r="J28" s="89"/>
      <c r="K28"/>
      <c r="L28"/>
      <c r="M28"/>
    </row>
    <row r="29" spans="2:13" x14ac:dyDescent="0.3">
      <c r="B29" s="56"/>
      <c r="C29" s="61" t="s">
        <v>62</v>
      </c>
      <c r="D29" s="64"/>
      <c r="E29" s="49"/>
      <c r="F29" s="59"/>
      <c r="H29" s="70" t="str">
        <f>IF($E$5="","",tables!R48)</f>
        <v/>
      </c>
      <c r="I29" s="100" t="str">
        <f>IF($E$5="","",tables!S48)</f>
        <v/>
      </c>
      <c r="J29" s="100"/>
      <c r="K29"/>
      <c r="L29"/>
      <c r="M29"/>
    </row>
    <row r="30" spans="2:13" x14ac:dyDescent="0.3">
      <c r="B30" s="32"/>
      <c r="C30" s="33"/>
      <c r="D30" s="33"/>
      <c r="E30" s="33"/>
      <c r="F30" s="34"/>
      <c r="H30" s="36" t="str">
        <f>IF($E$5="","",tables!R49)</f>
        <v/>
      </c>
      <c r="I30" s="101" t="str">
        <f>IF($E$5="","",tables!S49)</f>
        <v/>
      </c>
      <c r="J30" s="101"/>
      <c r="K30"/>
      <c r="L30"/>
      <c r="M30"/>
    </row>
    <row r="31" spans="2:13" x14ac:dyDescent="0.3">
      <c r="B31" s="32"/>
      <c r="C31" s="61" t="s">
        <v>65</v>
      </c>
      <c r="D31" s="33"/>
      <c r="E31" s="33"/>
      <c r="F31" s="34"/>
      <c r="H31" s="36" t="str">
        <f>IF($E$5="","",tables!R50)</f>
        <v/>
      </c>
      <c r="I31" s="101" t="str">
        <f>IF($E$5="","",tables!S50)</f>
        <v/>
      </c>
      <c r="J31" s="101"/>
      <c r="K31"/>
      <c r="L31"/>
      <c r="M31"/>
    </row>
    <row r="32" spans="2:13" ht="15" customHeight="1" x14ac:dyDescent="0.3">
      <c r="B32" s="32"/>
      <c r="C32" s="49" t="s">
        <v>81</v>
      </c>
      <c r="D32" s="33"/>
      <c r="E32" s="33"/>
      <c r="F32" s="34"/>
      <c r="H32" s="40" t="str">
        <f>IF($E$5="","",tables!R51)</f>
        <v/>
      </c>
      <c r="I32" s="102" t="str">
        <f>IF($E$5="","",tables!S51)</f>
        <v/>
      </c>
      <c r="J32" s="103"/>
      <c r="K32"/>
      <c r="L32"/>
      <c r="M32"/>
    </row>
    <row r="33" spans="2:13" x14ac:dyDescent="0.3">
      <c r="B33" s="32"/>
      <c r="C33" s="49" t="s">
        <v>82</v>
      </c>
      <c r="D33" s="33"/>
      <c r="E33" s="33"/>
      <c r="F33" s="34"/>
      <c r="H33" s="95"/>
      <c r="I33" s="95"/>
      <c r="J33" s="95"/>
      <c r="K33"/>
      <c r="L33"/>
      <c r="M33"/>
    </row>
    <row r="34" spans="2:13" x14ac:dyDescent="0.3">
      <c r="B34" s="32"/>
      <c r="C34" s="33"/>
      <c r="D34" s="33"/>
      <c r="E34" s="33"/>
      <c r="F34" s="34"/>
      <c r="H34"/>
      <c r="I34"/>
      <c r="J34"/>
      <c r="K34"/>
      <c r="L34"/>
      <c r="M34"/>
    </row>
    <row r="35" spans="2:13" x14ac:dyDescent="0.3">
      <c r="B35" s="32"/>
      <c r="C35" s="69" t="s">
        <v>87</v>
      </c>
      <c r="D35" s="33"/>
      <c r="E35" s="33"/>
      <c r="F35" s="34"/>
      <c r="H35"/>
      <c r="I35"/>
      <c r="J35"/>
      <c r="K35"/>
      <c r="L35"/>
      <c r="M35"/>
    </row>
    <row r="36" spans="2:13" x14ac:dyDescent="0.3">
      <c r="B36" s="32"/>
      <c r="C36" s="49" t="s">
        <v>86</v>
      </c>
      <c r="D36" s="33"/>
      <c r="E36" s="33"/>
      <c r="F36" s="34"/>
      <c r="H36"/>
      <c r="I36"/>
      <c r="J36"/>
      <c r="K36"/>
      <c r="L36"/>
      <c r="M36"/>
    </row>
    <row r="37" spans="2:13" x14ac:dyDescent="0.3">
      <c r="B37" s="32"/>
      <c r="C37" s="49" t="s">
        <v>88</v>
      </c>
      <c r="D37" s="33"/>
      <c r="E37" s="33"/>
      <c r="F37" s="34"/>
      <c r="H37"/>
      <c r="I37"/>
      <c r="J37"/>
      <c r="K37"/>
      <c r="L37"/>
      <c r="M37"/>
    </row>
    <row r="38" spans="2:13" x14ac:dyDescent="0.3">
      <c r="B38" s="32"/>
      <c r="D38" s="33"/>
      <c r="E38" s="33"/>
      <c r="F38" s="34"/>
      <c r="H38"/>
      <c r="I38"/>
      <c r="J38"/>
      <c r="K38"/>
      <c r="L38"/>
      <c r="M38"/>
    </row>
    <row r="39" spans="2:13" x14ac:dyDescent="0.3">
      <c r="B39" s="46"/>
      <c r="C39" s="47"/>
      <c r="D39" s="47"/>
      <c r="E39" s="47"/>
      <c r="F39" s="48"/>
      <c r="H39"/>
      <c r="I39"/>
      <c r="J39"/>
      <c r="K39"/>
      <c r="L39"/>
      <c r="M39"/>
    </row>
    <row r="40" spans="2:13" x14ac:dyDescent="0.3">
      <c r="H40"/>
      <c r="I40"/>
      <c r="J40"/>
      <c r="K40"/>
      <c r="L40"/>
      <c r="M40"/>
    </row>
    <row r="41" spans="2:13" ht="15" customHeight="1" x14ac:dyDescent="0.3">
      <c r="H41"/>
      <c r="I41"/>
      <c r="J41"/>
      <c r="K41"/>
      <c r="L41"/>
      <c r="M41"/>
    </row>
    <row r="42" spans="2:13" x14ac:dyDescent="0.3">
      <c r="B42" s="33"/>
      <c r="F42" s="33"/>
    </row>
  </sheetData>
  <sheetProtection sheet="1" selectLockedCells="1"/>
  <mergeCells count="23">
    <mergeCell ref="H33:J33"/>
    <mergeCell ref="B20:F21"/>
    <mergeCell ref="H14:J14"/>
    <mergeCell ref="H27:H28"/>
    <mergeCell ref="H15:H16"/>
    <mergeCell ref="I15:I16"/>
    <mergeCell ref="J15:J16"/>
    <mergeCell ref="I27:J28"/>
    <mergeCell ref="I29:J29"/>
    <mergeCell ref="I30:J30"/>
    <mergeCell ref="I31:J31"/>
    <mergeCell ref="I32:J32"/>
    <mergeCell ref="H26:J26"/>
    <mergeCell ref="C8:D10"/>
    <mergeCell ref="E8:E10"/>
    <mergeCell ref="C12:D13"/>
    <mergeCell ref="E12:E13"/>
    <mergeCell ref="C2:E2"/>
    <mergeCell ref="H2:J2"/>
    <mergeCell ref="H4:J4"/>
    <mergeCell ref="H5:H6"/>
    <mergeCell ref="I5:I6"/>
    <mergeCell ref="J5:J6"/>
  </mergeCells>
  <dataValidations count="1">
    <dataValidation allowBlank="1" showInputMessage="1" showErrorMessage="1" promptTitle="Annualised earnings" prompt="This is your pensionable earnings paid in the month multiplied by 12" sqref="E12" xr:uid="{4C6B247C-D48F-4892-BA08-BC8B92A921E0}"/>
  </dataValidations>
  <pageMargins left="0.7" right="0.7" top="0.75" bottom="0.75" header="0.3" footer="0.3"/>
  <pageSetup paperSize="9" scale="8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92C9778C-26D8-420F-ADCB-20922099DEC2}">
          <x14:formula1>
            <xm:f>tables!$K$28:$K$38</xm:f>
          </x14:formula1>
          <xm:sqref>E5</xm:sqref>
        </x14:dataValidation>
        <x14:dataValidation type="list" allowBlank="1" showInputMessage="1" showErrorMessage="1" xr:uid="{FF240C8A-2676-4330-B6E1-73ED68CD3808}">
          <x14:formula1>
            <xm:f>tables!$L$42:$L$45</xm:f>
          </x14:formula1>
          <xm:sqref>E6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42"/>
  <sheetViews>
    <sheetView showGridLines="0" zoomScale="90" zoomScaleNormal="90" workbookViewId="0">
      <selection activeCell="O25" sqref="O25"/>
    </sheetView>
  </sheetViews>
  <sheetFormatPr defaultColWidth="9.109375" defaultRowHeight="14.4" x14ac:dyDescent="0.3"/>
  <cols>
    <col min="1" max="1" width="4.44140625" style="27" customWidth="1"/>
    <col min="2" max="2" width="3" style="27" customWidth="1"/>
    <col min="3" max="3" width="28.6640625" style="27" customWidth="1"/>
    <col min="4" max="4" width="16.44140625" style="27" customWidth="1"/>
    <col min="5" max="5" width="18.5546875" style="27" customWidth="1"/>
    <col min="6" max="6" width="2.88671875" style="27" customWidth="1"/>
    <col min="7" max="7" width="9.109375" style="27"/>
    <col min="8" max="8" width="30.5546875" style="27" customWidth="1"/>
    <col min="9" max="9" width="12.6640625" style="27" customWidth="1"/>
    <col min="10" max="10" width="20.33203125" style="27" customWidth="1"/>
    <col min="11" max="11" width="9.109375" style="27"/>
    <col min="12" max="12" width="30.33203125" style="27" bestFit="1" customWidth="1"/>
    <col min="13" max="13" width="21.5546875" style="27" customWidth="1"/>
    <col min="14" max="14" width="9.109375" style="27"/>
    <col min="15" max="15" width="30.33203125" style="27" bestFit="1" customWidth="1"/>
    <col min="16" max="16" width="18.6640625" style="27" bestFit="1" customWidth="1"/>
    <col min="17" max="16384" width="9.109375" style="27"/>
  </cols>
  <sheetData>
    <row r="1" spans="2:16" ht="6.75" customHeight="1" x14ac:dyDescent="0.3"/>
    <row r="2" spans="2:16" s="28" customFormat="1" ht="17.399999999999999" x14ac:dyDescent="0.35">
      <c r="C2" s="80" t="s">
        <v>56</v>
      </c>
      <c r="D2" s="80"/>
      <c r="E2" s="80"/>
      <c r="H2" s="80" t="s">
        <v>57</v>
      </c>
      <c r="I2" s="80"/>
      <c r="J2" s="80"/>
    </row>
    <row r="3" spans="2:16" ht="7.5" customHeight="1" x14ac:dyDescent="0.3"/>
    <row r="4" spans="2:16" x14ac:dyDescent="0.3">
      <c r="B4" s="29"/>
      <c r="C4" s="30"/>
      <c r="D4" s="30"/>
      <c r="E4" s="30"/>
      <c r="F4" s="31"/>
      <c r="H4" s="81" t="s">
        <v>48</v>
      </c>
      <c r="I4" s="82"/>
      <c r="J4" s="83"/>
      <c r="L4" s="97" t="s">
        <v>66</v>
      </c>
      <c r="M4" s="99"/>
      <c r="O4" s="97" t="s">
        <v>92</v>
      </c>
      <c r="P4" s="99"/>
    </row>
    <row r="5" spans="2:16" ht="15" customHeight="1" x14ac:dyDescent="0.3">
      <c r="B5" s="32"/>
      <c r="C5" s="65" t="s">
        <v>54</v>
      </c>
      <c r="D5" s="65"/>
      <c r="E5" s="66"/>
      <c r="F5" s="34"/>
      <c r="G5" s="35"/>
      <c r="H5" s="84" t="s">
        <v>47</v>
      </c>
      <c r="I5" s="86" t="s">
        <v>52</v>
      </c>
      <c r="J5" s="88" t="s">
        <v>53</v>
      </c>
      <c r="L5" s="84" t="s">
        <v>47</v>
      </c>
      <c r="M5" s="88" t="s">
        <v>79</v>
      </c>
      <c r="O5" s="84" t="s">
        <v>47</v>
      </c>
      <c r="P5" s="88" t="s">
        <v>79</v>
      </c>
    </row>
    <row r="6" spans="2:16" x14ac:dyDescent="0.3">
      <c r="B6" s="32"/>
      <c r="C6" s="65" t="s">
        <v>83</v>
      </c>
      <c r="D6" s="65"/>
      <c r="E6" s="66" t="s">
        <v>4</v>
      </c>
      <c r="F6" s="34"/>
      <c r="G6" s="35"/>
      <c r="H6" s="85"/>
      <c r="I6" s="87"/>
      <c r="J6" s="89"/>
      <c r="L6" s="85"/>
      <c r="M6" s="89"/>
      <c r="O6" s="85"/>
      <c r="P6" s="89"/>
    </row>
    <row r="7" spans="2:16" ht="15" customHeight="1" x14ac:dyDescent="0.3">
      <c r="B7" s="32"/>
      <c r="C7" s="65" t="s">
        <v>59</v>
      </c>
      <c r="D7" s="65"/>
      <c r="E7" s="67">
        <v>4000</v>
      </c>
      <c r="F7" s="34"/>
      <c r="H7" s="36" t="s">
        <v>5</v>
      </c>
      <c r="I7" s="37">
        <v>3</v>
      </c>
      <c r="J7" s="38">
        <v>4.5999999999999996</v>
      </c>
      <c r="L7" s="36" t="s">
        <v>76</v>
      </c>
      <c r="M7" s="38">
        <v>4.5999999999999996</v>
      </c>
      <c r="O7" s="36" t="s">
        <v>93</v>
      </c>
      <c r="P7" s="38">
        <v>4.5999999999999996</v>
      </c>
    </row>
    <row r="8" spans="2:16" x14ac:dyDescent="0.3">
      <c r="B8" s="32"/>
      <c r="C8" s="90" t="s">
        <v>89</v>
      </c>
      <c r="D8" s="90"/>
      <c r="E8" s="91"/>
      <c r="F8" s="34"/>
      <c r="H8" s="36" t="s">
        <v>6</v>
      </c>
      <c r="I8" s="37">
        <v>4.5999999999999996</v>
      </c>
      <c r="J8" s="38">
        <v>4.5999999999999996</v>
      </c>
      <c r="L8" s="36" t="s">
        <v>26</v>
      </c>
      <c r="M8" s="38">
        <v>5.45</v>
      </c>
      <c r="O8" s="36" t="s">
        <v>94</v>
      </c>
      <c r="P8" s="38">
        <v>5.45</v>
      </c>
    </row>
    <row r="9" spans="2:16" x14ac:dyDescent="0.3">
      <c r="B9" s="32"/>
      <c r="C9" s="90"/>
      <c r="D9" s="90"/>
      <c r="E9" s="91"/>
      <c r="F9" s="34"/>
      <c r="H9" s="36" t="s">
        <v>11</v>
      </c>
      <c r="I9" s="37">
        <v>5.45</v>
      </c>
      <c r="J9" s="38">
        <v>5.45</v>
      </c>
      <c r="L9" s="39" t="s">
        <v>35</v>
      </c>
      <c r="M9" s="38">
        <v>7.35</v>
      </c>
      <c r="O9" s="39" t="s">
        <v>72</v>
      </c>
      <c r="P9" s="38">
        <v>7.35</v>
      </c>
    </row>
    <row r="10" spans="2:16" x14ac:dyDescent="0.3">
      <c r="B10" s="32"/>
      <c r="C10" s="90"/>
      <c r="D10" s="90"/>
      <c r="E10" s="91"/>
      <c r="F10" s="34"/>
      <c r="H10" s="39" t="s">
        <v>12</v>
      </c>
      <c r="I10" s="37">
        <v>7.35</v>
      </c>
      <c r="J10" s="38">
        <v>7.35</v>
      </c>
      <c r="L10" s="40" t="s">
        <v>13</v>
      </c>
      <c r="M10" s="42">
        <v>8.0500000000000007</v>
      </c>
      <c r="O10" s="40" t="s">
        <v>13</v>
      </c>
      <c r="P10" s="42">
        <v>8.0500000000000007</v>
      </c>
    </row>
    <row r="11" spans="2:16" x14ac:dyDescent="0.3">
      <c r="B11" s="32"/>
      <c r="F11" s="34"/>
      <c r="H11" s="40" t="s">
        <v>13</v>
      </c>
      <c r="I11" s="41">
        <v>8.0500000000000007</v>
      </c>
      <c r="J11" s="42">
        <v>8.0500000000000007</v>
      </c>
    </row>
    <row r="12" spans="2:16" x14ac:dyDescent="0.3">
      <c r="B12" s="32"/>
      <c r="C12" s="92" t="s">
        <v>58</v>
      </c>
      <c r="D12" s="92"/>
      <c r="E12" s="93">
        <f>IF(E7="","",(SUM(E7+E8)*12))</f>
        <v>48000</v>
      </c>
      <c r="F12" s="34"/>
      <c r="H12" s="43"/>
      <c r="I12" s="37"/>
      <c r="J12" s="37"/>
    </row>
    <row r="13" spans="2:16" x14ac:dyDescent="0.3">
      <c r="B13" s="32"/>
      <c r="C13" s="92"/>
      <c r="D13" s="92"/>
      <c r="E13" s="94"/>
      <c r="F13" s="34"/>
      <c r="L13" s="97" t="s">
        <v>68</v>
      </c>
      <c r="M13" s="99"/>
      <c r="O13"/>
      <c r="P13"/>
    </row>
    <row r="14" spans="2:16" ht="15" customHeight="1" x14ac:dyDescent="0.3">
      <c r="B14" s="32"/>
      <c r="F14" s="34"/>
      <c r="H14" s="97" t="s">
        <v>49</v>
      </c>
      <c r="I14" s="98"/>
      <c r="J14" s="99"/>
      <c r="L14" s="84" t="s">
        <v>47</v>
      </c>
      <c r="M14" s="88" t="s">
        <v>79</v>
      </c>
      <c r="O14"/>
      <c r="P14"/>
    </row>
    <row r="15" spans="2:16" x14ac:dyDescent="0.3">
      <c r="B15" s="32"/>
      <c r="C15" s="33" t="s">
        <v>55</v>
      </c>
      <c r="D15" s="33"/>
      <c r="E15" s="68" t="e">
        <f>IF(E12="","",VLOOKUP(E5,tables!K28:L36,2,0))</f>
        <v>#N/A</v>
      </c>
      <c r="F15" s="34"/>
      <c r="H15" s="84" t="s">
        <v>47</v>
      </c>
      <c r="I15" s="86" t="s">
        <v>52</v>
      </c>
      <c r="J15" s="88" t="s">
        <v>53</v>
      </c>
      <c r="L15" s="85"/>
      <c r="M15" s="89"/>
      <c r="O15"/>
      <c r="P15"/>
    </row>
    <row r="16" spans="2:16" x14ac:dyDescent="0.3">
      <c r="B16" s="32"/>
      <c r="C16" s="33"/>
      <c r="D16" s="33"/>
      <c r="E16" s="33"/>
      <c r="F16" s="34"/>
      <c r="H16" s="85"/>
      <c r="I16" s="87"/>
      <c r="J16" s="89"/>
      <c r="L16" s="36" t="s">
        <v>73</v>
      </c>
      <c r="M16" s="38">
        <v>4.5999999999999996</v>
      </c>
      <c r="O16"/>
      <c r="P16"/>
    </row>
    <row r="17" spans="2:16" x14ac:dyDescent="0.3">
      <c r="B17" s="32"/>
      <c r="C17" s="44" t="s">
        <v>90</v>
      </c>
      <c r="D17" s="44"/>
      <c r="E17" s="45" t="e">
        <f>IF(E15="","",(E15/100)*E12/12)</f>
        <v>#N/A</v>
      </c>
      <c r="F17" s="34"/>
      <c r="H17" s="36" t="s">
        <v>5</v>
      </c>
      <c r="I17" s="37">
        <v>3.8</v>
      </c>
      <c r="J17" s="38">
        <v>4.5999999999999996</v>
      </c>
      <c r="L17" s="36" t="s">
        <v>74</v>
      </c>
      <c r="M17" s="38">
        <v>5.45</v>
      </c>
      <c r="O17"/>
      <c r="P17"/>
    </row>
    <row r="18" spans="2:16" x14ac:dyDescent="0.3">
      <c r="B18" s="46"/>
      <c r="C18" s="47"/>
      <c r="D18" s="47"/>
      <c r="E18" s="47"/>
      <c r="F18" s="48"/>
      <c r="H18" s="36" t="s">
        <v>21</v>
      </c>
      <c r="I18" s="37">
        <v>4.5999999999999996</v>
      </c>
      <c r="J18" s="38">
        <v>4.5999999999999996</v>
      </c>
      <c r="L18" s="39" t="s">
        <v>75</v>
      </c>
      <c r="M18" s="38">
        <v>7.35</v>
      </c>
      <c r="O18"/>
      <c r="P18"/>
    </row>
    <row r="19" spans="2:16" x14ac:dyDescent="0.3">
      <c r="B19" s="49"/>
      <c r="C19" s="49"/>
      <c r="D19" s="49"/>
      <c r="E19" s="50"/>
      <c r="F19" s="49"/>
      <c r="H19" s="36" t="s">
        <v>22</v>
      </c>
      <c r="I19" s="37">
        <v>5.45</v>
      </c>
      <c r="J19" s="38">
        <v>5.45</v>
      </c>
      <c r="L19" s="40" t="s">
        <v>13</v>
      </c>
      <c r="M19" s="42">
        <v>8.0500000000000007</v>
      </c>
      <c r="O19"/>
      <c r="P19"/>
    </row>
    <row r="20" spans="2:16" x14ac:dyDescent="0.3">
      <c r="B20" s="96" t="s">
        <v>91</v>
      </c>
      <c r="C20" s="96"/>
      <c r="D20" s="96"/>
      <c r="E20" s="96"/>
      <c r="F20" s="96"/>
      <c r="H20" s="39" t="s">
        <v>23</v>
      </c>
      <c r="I20" s="37">
        <v>7.35</v>
      </c>
      <c r="J20" s="38">
        <v>7.35</v>
      </c>
    </row>
    <row r="21" spans="2:16" x14ac:dyDescent="0.3">
      <c r="B21" s="96"/>
      <c r="C21" s="96"/>
      <c r="D21" s="96"/>
      <c r="E21" s="96"/>
      <c r="F21" s="96"/>
      <c r="H21" s="40" t="s">
        <v>13</v>
      </c>
      <c r="I21" s="41">
        <v>8.0500000000000007</v>
      </c>
      <c r="J21" s="42">
        <v>8.0500000000000007</v>
      </c>
    </row>
    <row r="22" spans="2:16" x14ac:dyDescent="0.3">
      <c r="B22" s="49"/>
      <c r="C22" s="49"/>
      <c r="D22" s="49"/>
      <c r="E22" s="51"/>
      <c r="F22" s="49"/>
      <c r="H22" s="43"/>
      <c r="I22" s="37"/>
      <c r="J22" s="37"/>
      <c r="L22" s="97" t="s">
        <v>69</v>
      </c>
      <c r="M22" s="99"/>
    </row>
    <row r="23" spans="2:16" ht="15" customHeight="1" x14ac:dyDescent="0.3">
      <c r="B23" s="52"/>
      <c r="C23" s="53"/>
      <c r="D23" s="53"/>
      <c r="E23" s="54"/>
      <c r="F23" s="55"/>
      <c r="L23" s="84" t="s">
        <v>47</v>
      </c>
      <c r="M23" s="88" t="s">
        <v>79</v>
      </c>
    </row>
    <row r="24" spans="2:16" ht="17.399999999999999" x14ac:dyDescent="0.35">
      <c r="B24" s="56"/>
      <c r="C24" s="57" t="s">
        <v>60</v>
      </c>
      <c r="D24" s="49"/>
      <c r="E24" s="58"/>
      <c r="F24" s="59"/>
      <c r="H24" s="97" t="s">
        <v>50</v>
      </c>
      <c r="I24" s="98"/>
      <c r="J24" s="99"/>
      <c r="L24" s="85"/>
      <c r="M24" s="89"/>
    </row>
    <row r="25" spans="2:16" x14ac:dyDescent="0.3">
      <c r="B25" s="56"/>
      <c r="C25" s="49"/>
      <c r="D25" s="49"/>
      <c r="E25" s="58"/>
      <c r="F25" s="59"/>
      <c r="H25" s="84" t="s">
        <v>47</v>
      </c>
      <c r="I25" s="86" t="s">
        <v>52</v>
      </c>
      <c r="J25" s="88" t="s">
        <v>53</v>
      </c>
      <c r="L25" s="36" t="s">
        <v>70</v>
      </c>
      <c r="M25" s="38">
        <v>4.5999999999999996</v>
      </c>
    </row>
    <row r="26" spans="2:16" x14ac:dyDescent="0.3">
      <c r="B26" s="56"/>
      <c r="C26" s="49" t="s">
        <v>63</v>
      </c>
      <c r="D26" s="49"/>
      <c r="E26" s="60"/>
      <c r="F26" s="59"/>
      <c r="H26" s="85"/>
      <c r="I26" s="87"/>
      <c r="J26" s="89"/>
      <c r="L26" s="36" t="s">
        <v>71</v>
      </c>
      <c r="M26" s="38">
        <v>5.45</v>
      </c>
    </row>
    <row r="27" spans="2:16" x14ac:dyDescent="0.3">
      <c r="B27" s="56"/>
      <c r="C27" s="49" t="s">
        <v>64</v>
      </c>
      <c r="D27" s="49"/>
      <c r="E27" s="49"/>
      <c r="F27" s="59"/>
      <c r="H27" s="36" t="s">
        <v>80</v>
      </c>
      <c r="I27" s="37">
        <v>4.5999999999999996</v>
      </c>
      <c r="J27" s="38">
        <v>4.5999999999999996</v>
      </c>
      <c r="L27" s="39" t="s">
        <v>72</v>
      </c>
      <c r="M27" s="38">
        <v>7.35</v>
      </c>
    </row>
    <row r="28" spans="2:16" x14ac:dyDescent="0.3">
      <c r="B28" s="56"/>
      <c r="C28" s="61" t="s">
        <v>61</v>
      </c>
      <c r="D28" s="62"/>
      <c r="E28" s="63"/>
      <c r="F28" s="59"/>
      <c r="H28" s="36" t="s">
        <v>18</v>
      </c>
      <c r="I28" s="37">
        <v>5.45</v>
      </c>
      <c r="J28" s="38">
        <v>5.45</v>
      </c>
      <c r="L28" s="40" t="s">
        <v>13</v>
      </c>
      <c r="M28" s="42">
        <v>8.0500000000000007</v>
      </c>
    </row>
    <row r="29" spans="2:16" x14ac:dyDescent="0.3">
      <c r="B29" s="56"/>
      <c r="C29" s="61" t="s">
        <v>62</v>
      </c>
      <c r="D29" s="64"/>
      <c r="E29" s="49"/>
      <c r="F29" s="59"/>
      <c r="H29" s="39" t="s">
        <v>19</v>
      </c>
      <c r="I29" s="37">
        <v>7.35</v>
      </c>
      <c r="J29" s="38">
        <v>7.35</v>
      </c>
    </row>
    <row r="30" spans="2:16" x14ac:dyDescent="0.3">
      <c r="B30" s="32"/>
      <c r="C30" s="33"/>
      <c r="D30" s="33"/>
      <c r="E30" s="33"/>
      <c r="F30" s="34"/>
      <c r="H30" s="40" t="s">
        <v>13</v>
      </c>
      <c r="I30" s="41">
        <v>8.0500000000000007</v>
      </c>
      <c r="J30" s="42">
        <v>8.0500000000000007</v>
      </c>
    </row>
    <row r="31" spans="2:16" x14ac:dyDescent="0.3">
      <c r="B31" s="32"/>
      <c r="C31" s="61" t="s">
        <v>65</v>
      </c>
      <c r="D31" s="33"/>
      <c r="E31" s="33"/>
      <c r="F31" s="34"/>
      <c r="H31" s="43"/>
      <c r="I31" s="37"/>
      <c r="J31" s="37"/>
      <c r="L31" s="97" t="s">
        <v>84</v>
      </c>
      <c r="M31" s="99"/>
    </row>
    <row r="32" spans="2:16" ht="15" customHeight="1" x14ac:dyDescent="0.3">
      <c r="B32" s="32"/>
      <c r="C32" s="49" t="s">
        <v>81</v>
      </c>
      <c r="D32" s="33"/>
      <c r="E32" s="33"/>
      <c r="F32" s="34"/>
      <c r="L32" s="84" t="s">
        <v>47</v>
      </c>
      <c r="M32" s="88" t="s">
        <v>79</v>
      </c>
    </row>
    <row r="33" spans="2:13" x14ac:dyDescent="0.3">
      <c r="B33" s="32"/>
      <c r="C33" s="49" t="s">
        <v>82</v>
      </c>
      <c r="D33" s="33"/>
      <c r="E33" s="33"/>
      <c r="F33" s="34"/>
      <c r="H33" s="97" t="s">
        <v>51</v>
      </c>
      <c r="I33" s="98"/>
      <c r="J33" s="99"/>
      <c r="L33" s="85"/>
      <c r="M33" s="89"/>
    </row>
    <row r="34" spans="2:13" x14ac:dyDescent="0.3">
      <c r="B34" s="32"/>
      <c r="C34" s="33"/>
      <c r="D34" s="33"/>
      <c r="E34" s="33"/>
      <c r="F34" s="34"/>
      <c r="H34" s="84" t="s">
        <v>47</v>
      </c>
      <c r="I34" s="86" t="s">
        <v>52</v>
      </c>
      <c r="J34" s="88" t="s">
        <v>53</v>
      </c>
      <c r="L34" s="36" t="s">
        <v>70</v>
      </c>
      <c r="M34" s="38">
        <v>4.5999999999999996</v>
      </c>
    </row>
    <row r="35" spans="2:13" x14ac:dyDescent="0.3">
      <c r="B35" s="32"/>
      <c r="C35" s="69" t="s">
        <v>87</v>
      </c>
      <c r="D35" s="33"/>
      <c r="E35" s="33"/>
      <c r="F35" s="34"/>
      <c r="H35" s="85"/>
      <c r="I35" s="87"/>
      <c r="J35" s="89"/>
      <c r="L35" s="36" t="s">
        <v>71</v>
      </c>
      <c r="M35" s="38">
        <v>5.45</v>
      </c>
    </row>
    <row r="36" spans="2:13" x14ac:dyDescent="0.3">
      <c r="B36" s="32"/>
      <c r="C36" s="49" t="s">
        <v>86</v>
      </c>
      <c r="D36" s="33"/>
      <c r="E36" s="33"/>
      <c r="F36" s="34"/>
      <c r="H36" s="36" t="s">
        <v>76</v>
      </c>
      <c r="I36" s="37">
        <v>4.5999999999999996</v>
      </c>
      <c r="J36" s="38">
        <v>4.5999999999999996</v>
      </c>
      <c r="L36" s="39" t="s">
        <v>72</v>
      </c>
      <c r="M36" s="38">
        <v>7.35</v>
      </c>
    </row>
    <row r="37" spans="2:13" x14ac:dyDescent="0.3">
      <c r="B37" s="32"/>
      <c r="C37" s="49" t="s">
        <v>88</v>
      </c>
      <c r="D37" s="33"/>
      <c r="E37" s="33"/>
      <c r="F37" s="34"/>
      <c r="H37" s="36" t="s">
        <v>26</v>
      </c>
      <c r="I37" s="37">
        <v>5.45</v>
      </c>
      <c r="J37" s="38">
        <v>5.45</v>
      </c>
      <c r="L37" s="40" t="s">
        <v>13</v>
      </c>
      <c r="M37" s="42">
        <v>8.0500000000000007</v>
      </c>
    </row>
    <row r="38" spans="2:13" x14ac:dyDescent="0.3">
      <c r="B38" s="32"/>
      <c r="D38" s="33"/>
      <c r="E38" s="33"/>
      <c r="F38" s="34"/>
      <c r="H38" s="39" t="s">
        <v>35</v>
      </c>
      <c r="I38" s="37">
        <v>7.35</v>
      </c>
      <c r="J38" s="38">
        <v>7.35</v>
      </c>
    </row>
    <row r="39" spans="2:13" x14ac:dyDescent="0.3">
      <c r="B39" s="46"/>
      <c r="C39" s="47"/>
      <c r="D39" s="47"/>
      <c r="E39" s="47"/>
      <c r="F39" s="48"/>
      <c r="H39" s="40" t="s">
        <v>13</v>
      </c>
      <c r="I39" s="41">
        <v>8.0500000000000007</v>
      </c>
      <c r="J39" s="42">
        <v>8.0500000000000007</v>
      </c>
    </row>
    <row r="41" spans="2:13" ht="15" customHeight="1" x14ac:dyDescent="0.3"/>
    <row r="42" spans="2:13" x14ac:dyDescent="0.3">
      <c r="B42" s="33"/>
      <c r="F42" s="33"/>
    </row>
  </sheetData>
  <sheetProtection selectLockedCells="1"/>
  <mergeCells count="38">
    <mergeCell ref="H34:H35"/>
    <mergeCell ref="I34:I35"/>
    <mergeCell ref="J34:J35"/>
    <mergeCell ref="H33:J33"/>
    <mergeCell ref="H25:H26"/>
    <mergeCell ref="I25:I26"/>
    <mergeCell ref="J25:J26"/>
    <mergeCell ref="C2:E2"/>
    <mergeCell ref="C8:D10"/>
    <mergeCell ref="E8:E10"/>
    <mergeCell ref="C12:D13"/>
    <mergeCell ref="E12:E13"/>
    <mergeCell ref="H2:J2"/>
    <mergeCell ref="H14:J14"/>
    <mergeCell ref="H24:J24"/>
    <mergeCell ref="H15:H16"/>
    <mergeCell ref="I15:I16"/>
    <mergeCell ref="J15:J16"/>
    <mergeCell ref="H5:H6"/>
    <mergeCell ref="I5:I6"/>
    <mergeCell ref="J5:J6"/>
    <mergeCell ref="B20:F21"/>
    <mergeCell ref="H4:J4"/>
    <mergeCell ref="L4:M4"/>
    <mergeCell ref="L5:L6"/>
    <mergeCell ref="M5:M6"/>
    <mergeCell ref="L13:M13"/>
    <mergeCell ref="L14:L15"/>
    <mergeCell ref="M14:M15"/>
    <mergeCell ref="O4:P4"/>
    <mergeCell ref="O5:O6"/>
    <mergeCell ref="P5:P6"/>
    <mergeCell ref="L31:M31"/>
    <mergeCell ref="L32:L33"/>
    <mergeCell ref="M32:M33"/>
    <mergeCell ref="L23:L24"/>
    <mergeCell ref="M23:M24"/>
    <mergeCell ref="L22:M22"/>
  </mergeCells>
  <dataValidations xWindow="400" yWindow="555" count="1">
    <dataValidation allowBlank="1" showInputMessage="1" showErrorMessage="1" promptTitle="Annualised earnings" prompt="This is your pensionable earnings paid in the month multiplied by 12" sqref="E12" xr:uid="{00000000-0002-0000-0000-000000000000}"/>
  </dataValidations>
  <pageMargins left="0.7" right="0.7" top="0.75" bottom="0.75" header="0.3" footer="0.3"/>
  <pageSetup paperSize="9" scale="80" orientation="landscape" r:id="rId1"/>
  <extLst>
    <ext xmlns:x14="http://schemas.microsoft.com/office/spreadsheetml/2009/9/main" uri="{CCE6A557-97BC-4b89-ADB6-D9C93CAAB3DF}">
      <x14:dataValidations xmlns:xm="http://schemas.microsoft.com/office/excel/2006/main" xWindow="400" yWindow="555" count="2">
        <x14:dataValidation type="list" allowBlank="1" showInputMessage="1" showErrorMessage="1" xr:uid="{00000000-0002-0000-0000-000001000000}">
          <x14:formula1>
            <xm:f>tables!$K$28:$K$36</xm:f>
          </x14:formula1>
          <xm:sqref>E5</xm:sqref>
        </x14:dataValidation>
        <x14:dataValidation type="list" allowBlank="1" showInputMessage="1" showErrorMessage="1" xr:uid="{00000000-0002-0000-0000-000002000000}">
          <x14:formula1>
            <xm:f>tables!$L$42:$L$45</xm:f>
          </x14:formula1>
          <xm:sqref>E6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61"/>
  <sheetViews>
    <sheetView topLeftCell="A28" zoomScale="90" zoomScaleNormal="90" workbookViewId="0">
      <selection activeCell="A58" sqref="A58"/>
    </sheetView>
  </sheetViews>
  <sheetFormatPr defaultRowHeight="14.4" x14ac:dyDescent="0.3"/>
  <cols>
    <col min="1" max="1" width="32.109375" bestFit="1" customWidth="1"/>
    <col min="2" max="2" width="8" style="1" bestFit="1" customWidth="1"/>
    <col min="3" max="3" width="28.88671875" style="1" bestFit="1" customWidth="1"/>
    <col min="6" max="6" width="13.5546875" bestFit="1" customWidth="1"/>
    <col min="7" max="7" width="12.33203125" customWidth="1"/>
    <col min="8" max="8" width="9.5546875" customWidth="1"/>
    <col min="9" max="9" width="27.33203125" bestFit="1" customWidth="1"/>
    <col min="11" max="11" width="21.6640625" customWidth="1"/>
    <col min="12" max="12" width="13.33203125" customWidth="1"/>
    <col min="13" max="13" width="6.44140625" customWidth="1"/>
    <col min="14" max="14" width="11.5546875" customWidth="1"/>
    <col min="15" max="15" width="11.5546875" bestFit="1" customWidth="1"/>
    <col min="16" max="16" width="11.5546875" customWidth="1"/>
    <col min="18" max="18" width="31.109375" bestFit="1" customWidth="1"/>
    <col min="19" max="19" width="19" bestFit="1" customWidth="1"/>
    <col min="22" max="22" width="28.5546875" bestFit="1" customWidth="1"/>
  </cols>
  <sheetData>
    <row r="1" spans="1:22" x14ac:dyDescent="0.3">
      <c r="A1" s="4" t="s">
        <v>15</v>
      </c>
      <c r="K1" s="5"/>
      <c r="P1" s="104" t="s">
        <v>99</v>
      </c>
      <c r="Q1" s="104"/>
      <c r="R1" s="104"/>
      <c r="S1" s="104"/>
      <c r="T1" s="104"/>
      <c r="U1" s="104"/>
      <c r="V1" s="104"/>
    </row>
    <row r="2" spans="1:22" x14ac:dyDescent="0.3">
      <c r="A2" t="s">
        <v>45</v>
      </c>
      <c r="B2" s="1" t="s">
        <v>1</v>
      </c>
      <c r="C2" s="1" t="s">
        <v>46</v>
      </c>
      <c r="E2" s="1" t="s">
        <v>27</v>
      </c>
      <c r="F2" s="1" t="s">
        <v>33</v>
      </c>
      <c r="G2" s="1" t="s">
        <v>34</v>
      </c>
      <c r="H2" s="1" t="s">
        <v>1</v>
      </c>
      <c r="I2" s="1" t="s">
        <v>36</v>
      </c>
      <c r="J2" s="5"/>
      <c r="K2" s="5"/>
      <c r="Q2" s="71" t="s">
        <v>27</v>
      </c>
      <c r="R2" s="71" t="s">
        <v>47</v>
      </c>
      <c r="S2" s="72" t="s">
        <v>79</v>
      </c>
      <c r="U2" s="5" t="s">
        <v>31</v>
      </c>
      <c r="V2" s="75" t="s">
        <v>50</v>
      </c>
    </row>
    <row r="3" spans="1:22" x14ac:dyDescent="0.3">
      <c r="A3" t="s">
        <v>5</v>
      </c>
      <c r="B3" s="2">
        <v>1.5</v>
      </c>
      <c r="C3" s="2">
        <v>3.5</v>
      </c>
      <c r="E3" s="5" t="s">
        <v>28</v>
      </c>
      <c r="F3" s="2">
        <v>0</v>
      </c>
      <c r="G3" s="2">
        <v>15000</v>
      </c>
      <c r="H3" s="2">
        <v>1.5</v>
      </c>
      <c r="I3" s="2">
        <v>3.5</v>
      </c>
      <c r="K3" s="5"/>
      <c r="P3" s="9" t="str">
        <f>Q3&amp;COUNTIF($Q3:Q$3, Q3)</f>
        <v>2017-181</v>
      </c>
      <c r="Q3" t="s">
        <v>31</v>
      </c>
      <c r="R3" s="36" t="s">
        <v>80</v>
      </c>
      <c r="S3" s="37">
        <v>4.5999999999999996</v>
      </c>
      <c r="U3" s="5" t="s">
        <v>37</v>
      </c>
      <c r="V3" t="s">
        <v>51</v>
      </c>
    </row>
    <row r="4" spans="1:22" x14ac:dyDescent="0.3">
      <c r="A4" t="s">
        <v>6</v>
      </c>
      <c r="B4" s="2">
        <v>3</v>
      </c>
      <c r="C4" s="2">
        <v>5</v>
      </c>
      <c r="E4" s="5" t="s">
        <v>28</v>
      </c>
      <c r="F4" s="2">
        <v>15001</v>
      </c>
      <c r="G4" s="2">
        <v>21000</v>
      </c>
      <c r="H4" s="2">
        <v>3</v>
      </c>
      <c r="I4" s="2">
        <v>5</v>
      </c>
      <c r="K4" s="5"/>
      <c r="P4" s="9" t="str">
        <f>Q4&amp;COUNTIF($Q$3:Q4, Q4)</f>
        <v>2017-182</v>
      </c>
      <c r="Q4" t="s">
        <v>31</v>
      </c>
      <c r="R4" s="36" t="s">
        <v>18</v>
      </c>
      <c r="S4" s="37">
        <v>5.45</v>
      </c>
      <c r="U4" t="s">
        <v>67</v>
      </c>
      <c r="V4" s="75" t="s">
        <v>66</v>
      </c>
    </row>
    <row r="5" spans="1:22" x14ac:dyDescent="0.3">
      <c r="A5" t="s">
        <v>7</v>
      </c>
      <c r="B5" s="2">
        <v>4.4800000000000004</v>
      </c>
      <c r="C5" s="2">
        <v>6.48</v>
      </c>
      <c r="E5" s="5" t="s">
        <v>28</v>
      </c>
      <c r="F5" s="2">
        <v>21001</v>
      </c>
      <c r="G5" s="2">
        <v>30000</v>
      </c>
      <c r="H5" s="2">
        <v>4.4800000000000004</v>
      </c>
      <c r="I5" s="2">
        <v>6.48</v>
      </c>
      <c r="K5" s="5"/>
      <c r="P5" s="9" t="str">
        <f>Q5&amp;COUNTIF($Q$3:Q5, Q5)</f>
        <v>2017-183</v>
      </c>
      <c r="Q5" t="s">
        <v>31</v>
      </c>
      <c r="R5" s="39" t="s">
        <v>19</v>
      </c>
      <c r="S5" s="37">
        <v>7.35</v>
      </c>
      <c r="U5" s="5" t="s">
        <v>77</v>
      </c>
      <c r="V5" s="75" t="s">
        <v>68</v>
      </c>
    </row>
    <row r="6" spans="1:22" x14ac:dyDescent="0.3">
      <c r="A6" t="s">
        <v>8</v>
      </c>
      <c r="B6" s="2">
        <v>5.27</v>
      </c>
      <c r="C6" s="2">
        <v>7.27</v>
      </c>
      <c r="E6" s="5" t="s">
        <v>28</v>
      </c>
      <c r="F6" s="2">
        <v>30001</v>
      </c>
      <c r="G6" s="2">
        <v>50000</v>
      </c>
      <c r="H6" s="2">
        <v>5.27</v>
      </c>
      <c r="I6" s="2">
        <v>7.27</v>
      </c>
      <c r="K6" s="6"/>
      <c r="P6" s="9" t="str">
        <f>Q6&amp;COUNTIF($Q$3:Q6, Q6)</f>
        <v>2017-184</v>
      </c>
      <c r="Q6" t="s">
        <v>31</v>
      </c>
      <c r="R6" s="40" t="s">
        <v>13</v>
      </c>
      <c r="S6" s="41">
        <v>8.0500000000000007</v>
      </c>
      <c r="U6" s="5" t="s">
        <v>78</v>
      </c>
      <c r="V6" s="75" t="s">
        <v>69</v>
      </c>
    </row>
    <row r="7" spans="1:22" x14ac:dyDescent="0.3">
      <c r="A7" t="s">
        <v>9</v>
      </c>
      <c r="B7" s="2">
        <v>6.06</v>
      </c>
      <c r="C7" s="2">
        <v>8.06</v>
      </c>
      <c r="E7" s="5" t="s">
        <v>28</v>
      </c>
      <c r="F7" s="2">
        <v>50001</v>
      </c>
      <c r="G7" s="2">
        <v>60000</v>
      </c>
      <c r="H7" s="2">
        <v>6.06</v>
      </c>
      <c r="I7" s="2">
        <v>8.06</v>
      </c>
      <c r="K7" s="6"/>
      <c r="P7" s="9" t="str">
        <f>Q7&amp;COUNTIF($Q$3:Q7, Q7)</f>
        <v>2018-191</v>
      </c>
      <c r="Q7" t="s">
        <v>37</v>
      </c>
      <c r="R7" s="36" t="s">
        <v>76</v>
      </c>
      <c r="S7" s="37">
        <v>4.5999999999999996</v>
      </c>
      <c r="U7" t="s">
        <v>85</v>
      </c>
      <c r="V7" s="75" t="s">
        <v>84</v>
      </c>
    </row>
    <row r="8" spans="1:22" x14ac:dyDescent="0.3">
      <c r="A8" t="s">
        <v>14</v>
      </c>
      <c r="B8" s="2">
        <v>6.85</v>
      </c>
      <c r="C8" s="2">
        <v>8.85</v>
      </c>
      <c r="E8" s="5" t="s">
        <v>28</v>
      </c>
      <c r="F8" s="2">
        <v>60001</v>
      </c>
      <c r="G8" s="2">
        <v>300000</v>
      </c>
      <c r="H8" s="2">
        <v>6.85</v>
      </c>
      <c r="I8" s="2">
        <v>8.85</v>
      </c>
      <c r="K8" s="5"/>
      <c r="P8" s="9" t="str">
        <f>Q8&amp;COUNTIF($Q$3:Q8, Q8)</f>
        <v>2018-192</v>
      </c>
      <c r="Q8" t="s">
        <v>37</v>
      </c>
      <c r="R8" s="36" t="s">
        <v>26</v>
      </c>
      <c r="S8" s="37">
        <v>5.45</v>
      </c>
      <c r="U8" s="5" t="s">
        <v>95</v>
      </c>
      <c r="V8" s="75" t="s">
        <v>92</v>
      </c>
    </row>
    <row r="9" spans="1:22" x14ac:dyDescent="0.3">
      <c r="E9" s="20" t="s">
        <v>29</v>
      </c>
      <c r="F9" s="21">
        <v>0</v>
      </c>
      <c r="G9" s="21">
        <v>15000</v>
      </c>
      <c r="H9" s="21">
        <v>3</v>
      </c>
      <c r="I9" s="22">
        <v>4.5999999999999996</v>
      </c>
      <c r="P9" s="9" t="str">
        <f>Q9&amp;COUNTIF($Q$3:Q9, Q9)</f>
        <v>2018-193</v>
      </c>
      <c r="Q9" t="s">
        <v>37</v>
      </c>
      <c r="R9" s="39" t="s">
        <v>35</v>
      </c>
      <c r="S9" s="37">
        <v>7.35</v>
      </c>
      <c r="U9" s="5" t="s">
        <v>98</v>
      </c>
      <c r="V9" s="75" t="s">
        <v>110</v>
      </c>
    </row>
    <row r="10" spans="1:22" x14ac:dyDescent="0.3">
      <c r="A10" t="s">
        <v>16</v>
      </c>
      <c r="E10" s="23" t="s">
        <v>29</v>
      </c>
      <c r="F10" s="17">
        <v>15001</v>
      </c>
      <c r="G10" s="17">
        <v>21000</v>
      </c>
      <c r="H10" s="17">
        <v>4.5999999999999996</v>
      </c>
      <c r="I10" s="16">
        <v>4.5999999999999996</v>
      </c>
      <c r="J10" s="3"/>
      <c r="P10" s="9" t="str">
        <f>Q10&amp;COUNTIF($Q$3:Q10, Q10)</f>
        <v>2018-194</v>
      </c>
      <c r="Q10" t="s">
        <v>37</v>
      </c>
      <c r="R10" s="40" t="s">
        <v>13</v>
      </c>
      <c r="S10" s="41">
        <v>8.0500000000000007</v>
      </c>
      <c r="U10" s="5" t="s">
        <v>108</v>
      </c>
      <c r="V10" s="75" t="s">
        <v>111</v>
      </c>
    </row>
    <row r="11" spans="1:22" x14ac:dyDescent="0.3">
      <c r="A11" t="s">
        <v>47</v>
      </c>
      <c r="B11" s="1" t="s">
        <v>1</v>
      </c>
      <c r="C11" s="1" t="s">
        <v>46</v>
      </c>
      <c r="E11" s="23" t="s">
        <v>29</v>
      </c>
      <c r="F11" s="17">
        <v>21001</v>
      </c>
      <c r="G11" s="17">
        <v>47000</v>
      </c>
      <c r="H11" s="17">
        <v>5.45</v>
      </c>
      <c r="I11" s="16">
        <v>5.45</v>
      </c>
      <c r="K11" t="s">
        <v>0</v>
      </c>
      <c r="P11" s="9" t="str">
        <f>Q11&amp;COUNTIF($Q$3:Q11, Q11)</f>
        <v>2019-201</v>
      </c>
      <c r="Q11" t="s">
        <v>67</v>
      </c>
      <c r="R11" s="36" t="s">
        <v>76</v>
      </c>
      <c r="S11" s="38">
        <v>4.5999999999999996</v>
      </c>
      <c r="U11" t="s">
        <v>116</v>
      </c>
      <c r="V11" s="75" t="s">
        <v>123</v>
      </c>
    </row>
    <row r="12" spans="1:22" x14ac:dyDescent="0.3">
      <c r="A12" t="s">
        <v>5</v>
      </c>
      <c r="B12" s="2">
        <v>3</v>
      </c>
      <c r="C12" s="2">
        <v>4.5999999999999996</v>
      </c>
      <c r="E12" s="23" t="s">
        <v>29</v>
      </c>
      <c r="F12" s="17">
        <v>47001</v>
      </c>
      <c r="G12" s="17">
        <v>150000</v>
      </c>
      <c r="H12" s="17">
        <v>7.35</v>
      </c>
      <c r="I12" s="16">
        <v>7.35</v>
      </c>
      <c r="K12" t="s">
        <v>27</v>
      </c>
      <c r="L12" s="1" t="s">
        <v>28</v>
      </c>
      <c r="P12" s="9" t="str">
        <f>Q12&amp;COUNTIF($Q$3:Q12, Q12)</f>
        <v>2019-202</v>
      </c>
      <c r="Q12" t="s">
        <v>67</v>
      </c>
      <c r="R12" s="36" t="s">
        <v>26</v>
      </c>
      <c r="S12" s="38">
        <v>5.45</v>
      </c>
    </row>
    <row r="13" spans="1:22" ht="28.8" x14ac:dyDescent="0.3">
      <c r="A13" t="s">
        <v>6</v>
      </c>
      <c r="B13" s="2">
        <v>4.5999999999999996</v>
      </c>
      <c r="C13" s="2">
        <v>4.5999999999999996</v>
      </c>
      <c r="E13" s="24" t="s">
        <v>29</v>
      </c>
      <c r="F13" s="18">
        <v>150001</v>
      </c>
      <c r="G13" s="18">
        <v>300000</v>
      </c>
      <c r="H13" s="18">
        <v>8.0500000000000007</v>
      </c>
      <c r="I13" s="19">
        <v>8.0500000000000007</v>
      </c>
      <c r="K13" s="7" t="s">
        <v>39</v>
      </c>
      <c r="N13" t="s">
        <v>40</v>
      </c>
      <c r="P13" s="9" t="str">
        <f>Q13&amp;COUNTIF($Q$3:Q13, Q13)</f>
        <v>2019-203</v>
      </c>
      <c r="Q13" t="s">
        <v>67</v>
      </c>
      <c r="R13" s="39" t="s">
        <v>35</v>
      </c>
      <c r="S13" s="38">
        <v>7.35</v>
      </c>
    </row>
    <row r="14" spans="1:22" x14ac:dyDescent="0.3">
      <c r="A14" t="s">
        <v>11</v>
      </c>
      <c r="B14" s="2">
        <v>5.45</v>
      </c>
      <c r="C14" s="2">
        <v>5.45</v>
      </c>
      <c r="E14" s="20" t="s">
        <v>30</v>
      </c>
      <c r="F14" s="21">
        <v>0</v>
      </c>
      <c r="G14" s="21">
        <v>15000</v>
      </c>
      <c r="H14" s="21">
        <v>3.8</v>
      </c>
      <c r="I14" s="22">
        <v>4.5999999999999996</v>
      </c>
      <c r="K14" s="7" t="s">
        <v>41</v>
      </c>
      <c r="N14" s="8" t="s">
        <v>42</v>
      </c>
      <c r="O14" s="8"/>
      <c r="P14" s="9" t="str">
        <f>Q14&amp;COUNTIF($Q$3:Q14, Q14)</f>
        <v>2019-204</v>
      </c>
      <c r="Q14" t="s">
        <v>67</v>
      </c>
      <c r="R14" s="40" t="s">
        <v>13</v>
      </c>
      <c r="S14" s="42">
        <v>8.0500000000000007</v>
      </c>
    </row>
    <row r="15" spans="1:22" x14ac:dyDescent="0.3">
      <c r="A15" s="3" t="s">
        <v>12</v>
      </c>
      <c r="B15" s="2">
        <v>7.35</v>
      </c>
      <c r="C15" s="2">
        <v>7.35</v>
      </c>
      <c r="E15" s="23" t="s">
        <v>30</v>
      </c>
      <c r="F15" s="17">
        <v>15001</v>
      </c>
      <c r="G15" s="17">
        <v>21210</v>
      </c>
      <c r="H15" s="17">
        <v>4.5999999999999996</v>
      </c>
      <c r="I15" s="16">
        <v>4.5999999999999996</v>
      </c>
      <c r="K15" t="s">
        <v>38</v>
      </c>
      <c r="O15" s="9"/>
      <c r="P15" s="9" t="str">
        <f>Q15&amp;COUNTIF($Q$3:Q15, Q15)</f>
        <v>2020-211</v>
      </c>
      <c r="Q15" t="s">
        <v>77</v>
      </c>
      <c r="R15" s="36" t="s">
        <v>73</v>
      </c>
      <c r="S15" s="38">
        <v>4.5999999999999996</v>
      </c>
    </row>
    <row r="16" spans="1:22" x14ac:dyDescent="0.3">
      <c r="A16" t="s">
        <v>13</v>
      </c>
      <c r="B16" s="2">
        <v>8.0500000000000007</v>
      </c>
      <c r="C16" s="2">
        <v>8.0500000000000007</v>
      </c>
      <c r="E16" s="23" t="s">
        <v>30</v>
      </c>
      <c r="F16" s="17">
        <v>21211</v>
      </c>
      <c r="G16" s="17">
        <v>48471</v>
      </c>
      <c r="H16" s="17">
        <v>5.45</v>
      </c>
      <c r="I16" s="16">
        <v>5.45</v>
      </c>
      <c r="P16" s="9" t="str">
        <f>Q16&amp;COUNTIF($Q$3:Q16, Q16)</f>
        <v>2020-212</v>
      </c>
      <c r="Q16" t="s">
        <v>77</v>
      </c>
      <c r="R16" s="36" t="s">
        <v>74</v>
      </c>
      <c r="S16" s="38">
        <v>5.45</v>
      </c>
    </row>
    <row r="17" spans="1:19" x14ac:dyDescent="0.3">
      <c r="B17" s="2"/>
      <c r="C17" s="2"/>
      <c r="E17" s="23" t="s">
        <v>30</v>
      </c>
      <c r="F17" s="17">
        <v>48472</v>
      </c>
      <c r="G17" s="17">
        <v>150000</v>
      </c>
      <c r="H17" s="17">
        <v>7.35</v>
      </c>
      <c r="I17" s="16">
        <v>7.35</v>
      </c>
      <c r="P17" s="9" t="str">
        <f>Q17&amp;COUNTIF($Q$3:Q17, Q17)</f>
        <v>2020-213</v>
      </c>
      <c r="Q17" t="s">
        <v>77</v>
      </c>
      <c r="R17" s="39" t="s">
        <v>75</v>
      </c>
      <c r="S17" s="38">
        <v>7.35</v>
      </c>
    </row>
    <row r="18" spans="1:19" ht="28.8" x14ac:dyDescent="0.3">
      <c r="A18" t="s">
        <v>17</v>
      </c>
      <c r="B18" s="2"/>
      <c r="C18" s="2"/>
      <c r="E18" s="24" t="s">
        <v>30</v>
      </c>
      <c r="F18" s="18">
        <v>150001</v>
      </c>
      <c r="G18" s="18">
        <v>300000</v>
      </c>
      <c r="H18" s="18">
        <v>8.0500000000000007</v>
      </c>
      <c r="I18" s="19">
        <v>8.0500000000000007</v>
      </c>
      <c r="K18" s="7" t="s">
        <v>43</v>
      </c>
      <c r="L18" s="10" t="e">
        <f>Estimator!#REF!*Estimator!E23</f>
        <v>#REF!</v>
      </c>
      <c r="P18" s="9" t="str">
        <f>Q18&amp;COUNTIF($Q$3:Q18, Q18)</f>
        <v>2020-214</v>
      </c>
      <c r="Q18" t="s">
        <v>77</v>
      </c>
      <c r="R18" s="40" t="s">
        <v>13</v>
      </c>
      <c r="S18" s="42">
        <v>8.0500000000000007</v>
      </c>
    </row>
    <row r="19" spans="1:19" x14ac:dyDescent="0.3">
      <c r="A19" t="s">
        <v>47</v>
      </c>
      <c r="B19" s="2" t="s">
        <v>1</v>
      </c>
      <c r="C19" s="1" t="s">
        <v>46</v>
      </c>
      <c r="E19" s="20" t="s">
        <v>31</v>
      </c>
      <c r="F19" s="21">
        <v>0</v>
      </c>
      <c r="G19" s="21">
        <v>15000</v>
      </c>
      <c r="H19" s="21">
        <v>4.5999999999999996</v>
      </c>
      <c r="I19" s="22">
        <v>4.5999999999999996</v>
      </c>
      <c r="P19" s="9" t="str">
        <f>Q19&amp;COUNTIF($Q$3:Q19, Q19)</f>
        <v>2021-221</v>
      </c>
      <c r="Q19" t="s">
        <v>78</v>
      </c>
      <c r="R19" s="36" t="s">
        <v>70</v>
      </c>
      <c r="S19" s="38">
        <v>4.5999999999999996</v>
      </c>
    </row>
    <row r="20" spans="1:19" x14ac:dyDescent="0.3">
      <c r="A20" t="s">
        <v>5</v>
      </c>
      <c r="B20" s="2">
        <v>3.8</v>
      </c>
      <c r="C20" s="2">
        <v>4.5999999999999996</v>
      </c>
      <c r="E20" s="23" t="s">
        <v>31</v>
      </c>
      <c r="F20" s="17">
        <v>15001</v>
      </c>
      <c r="G20" s="17">
        <v>21422</v>
      </c>
      <c r="H20" s="17">
        <v>4.5999999999999996</v>
      </c>
      <c r="I20" s="16">
        <v>4.5999999999999996</v>
      </c>
      <c r="L20" s="1"/>
      <c r="P20" s="9" t="str">
        <f>Q20&amp;COUNTIF($Q$3:Q20, Q20)</f>
        <v>2021-222</v>
      </c>
      <c r="Q20" t="s">
        <v>78</v>
      </c>
      <c r="R20" s="36" t="s">
        <v>71</v>
      </c>
      <c r="S20" s="38">
        <v>5.45</v>
      </c>
    </row>
    <row r="21" spans="1:19" x14ac:dyDescent="0.3">
      <c r="A21" t="s">
        <v>21</v>
      </c>
      <c r="B21" s="2">
        <v>4.5999999999999996</v>
      </c>
      <c r="C21" s="2">
        <v>4.5999999999999996</v>
      </c>
      <c r="E21" s="23" t="s">
        <v>31</v>
      </c>
      <c r="F21" s="17">
        <v>21423</v>
      </c>
      <c r="G21" s="17">
        <v>51005</v>
      </c>
      <c r="H21" s="17">
        <v>5.45</v>
      </c>
      <c r="I21" s="16">
        <v>5.45</v>
      </c>
      <c r="K21" t="s">
        <v>27</v>
      </c>
      <c r="P21" s="9" t="str">
        <f>Q21&amp;COUNTIF($Q$3:Q21, Q21)</f>
        <v>2021-223</v>
      </c>
      <c r="Q21" t="s">
        <v>78</v>
      </c>
      <c r="R21" s="39" t="s">
        <v>72</v>
      </c>
      <c r="S21" s="38">
        <v>7.35</v>
      </c>
    </row>
    <row r="22" spans="1:19" x14ac:dyDescent="0.3">
      <c r="A22" t="s">
        <v>22</v>
      </c>
      <c r="B22" s="2">
        <v>5.45</v>
      </c>
      <c r="C22" s="2">
        <v>5.45</v>
      </c>
      <c r="E22" s="23" t="s">
        <v>31</v>
      </c>
      <c r="F22" s="17">
        <v>51006</v>
      </c>
      <c r="G22" s="17">
        <v>150000</v>
      </c>
      <c r="H22" s="17">
        <v>7.35</v>
      </c>
      <c r="I22" s="16">
        <v>7.35</v>
      </c>
      <c r="J22" s="5"/>
      <c r="K22" t="s">
        <v>32</v>
      </c>
      <c r="N22" s="8" t="s">
        <v>42</v>
      </c>
      <c r="O22" s="8"/>
      <c r="P22" s="9" t="str">
        <f>Q22&amp;COUNTIF($Q$3:Q22, Q22)</f>
        <v>2021-224</v>
      </c>
      <c r="Q22" t="s">
        <v>78</v>
      </c>
      <c r="R22" s="40" t="s">
        <v>13</v>
      </c>
      <c r="S22" s="42">
        <v>8.0500000000000007</v>
      </c>
    </row>
    <row r="23" spans="1:19" x14ac:dyDescent="0.3">
      <c r="A23" s="3" t="s">
        <v>23</v>
      </c>
      <c r="B23" s="2">
        <v>7.35</v>
      </c>
      <c r="C23" s="2">
        <v>7.35</v>
      </c>
      <c r="E23" s="24" t="s">
        <v>31</v>
      </c>
      <c r="F23" s="18">
        <v>150001</v>
      </c>
      <c r="G23" s="18">
        <v>300000</v>
      </c>
      <c r="H23" s="18">
        <v>8.0500000000000007</v>
      </c>
      <c r="I23" s="19">
        <v>8.0500000000000007</v>
      </c>
      <c r="O23" s="9"/>
      <c r="P23" s="9" t="str">
        <f>Q23&amp;COUNTIF($Q$3:Q23, Q23)</f>
        <v>2022-231</v>
      </c>
      <c r="Q23" t="s">
        <v>85</v>
      </c>
      <c r="R23" s="36" t="s">
        <v>70</v>
      </c>
      <c r="S23" s="38">
        <v>4.5999999999999996</v>
      </c>
    </row>
    <row r="24" spans="1:19" x14ac:dyDescent="0.3">
      <c r="A24" t="s">
        <v>13</v>
      </c>
      <c r="B24" s="2">
        <v>8.0500000000000007</v>
      </c>
      <c r="C24" s="2">
        <v>8.0500000000000007</v>
      </c>
      <c r="E24" s="20" t="s">
        <v>37</v>
      </c>
      <c r="F24" s="21">
        <v>0</v>
      </c>
      <c r="G24" s="21">
        <v>15000</v>
      </c>
      <c r="H24" s="12">
        <v>4.5999999999999996</v>
      </c>
      <c r="I24" s="13">
        <v>4.5999999999999996</v>
      </c>
      <c r="P24" s="9" t="str">
        <f>Q24&amp;COUNTIF($Q$3:Q24, Q24)</f>
        <v>2022-232</v>
      </c>
      <c r="Q24" t="s">
        <v>85</v>
      </c>
      <c r="R24" s="36" t="s">
        <v>71</v>
      </c>
      <c r="S24" s="38">
        <v>5.45</v>
      </c>
    </row>
    <row r="25" spans="1:19" x14ac:dyDescent="0.3">
      <c r="B25" s="2"/>
      <c r="C25" s="2"/>
      <c r="E25" s="23" t="s">
        <v>37</v>
      </c>
      <c r="F25" s="17">
        <v>15001</v>
      </c>
      <c r="G25" s="17">
        <v>21636</v>
      </c>
      <c r="H25" s="14">
        <v>4.5999999999999996</v>
      </c>
      <c r="I25" s="25">
        <v>4.5999999999999996</v>
      </c>
      <c r="K25" t="s">
        <v>44</v>
      </c>
      <c r="N25" s="11" t="e">
        <f>Estimator!E17-Estimator!E28</f>
        <v>#N/A</v>
      </c>
      <c r="P25" s="9" t="str">
        <f>Q25&amp;COUNTIF($Q$3:Q25, Q25)</f>
        <v>2022-233</v>
      </c>
      <c r="Q25" t="s">
        <v>85</v>
      </c>
      <c r="R25" s="39" t="s">
        <v>72</v>
      </c>
      <c r="S25" s="38">
        <v>7.35</v>
      </c>
    </row>
    <row r="26" spans="1:19" x14ac:dyDescent="0.3">
      <c r="B26" s="2"/>
      <c r="C26" s="2"/>
      <c r="E26" s="23" t="s">
        <v>37</v>
      </c>
      <c r="F26" s="17">
        <v>21637</v>
      </c>
      <c r="G26" s="17">
        <v>51515</v>
      </c>
      <c r="H26" s="14">
        <v>5.45</v>
      </c>
      <c r="I26" s="25">
        <v>5.45</v>
      </c>
      <c r="P26" s="9" t="str">
        <f>Q26&amp;COUNTIF($Q$3:Q26, Q26)</f>
        <v>2022-234</v>
      </c>
      <c r="Q26" t="s">
        <v>85</v>
      </c>
      <c r="R26" s="40" t="s">
        <v>13</v>
      </c>
      <c r="S26" s="42">
        <v>8.0500000000000007</v>
      </c>
    </row>
    <row r="27" spans="1:19" x14ac:dyDescent="0.3">
      <c r="A27" t="s">
        <v>20</v>
      </c>
      <c r="B27" s="2"/>
      <c r="C27" s="2"/>
      <c r="E27" s="23" t="s">
        <v>37</v>
      </c>
      <c r="F27" s="17">
        <v>51516</v>
      </c>
      <c r="G27" s="17">
        <v>150000</v>
      </c>
      <c r="H27" s="14">
        <v>7.35</v>
      </c>
      <c r="I27" s="25">
        <v>7.35</v>
      </c>
      <c r="L27" s="77" t="s">
        <v>100</v>
      </c>
      <c r="P27" s="9" t="str">
        <f>Q27&amp;COUNTIF($Q$3:Q27, Q27)</f>
        <v>2023-241</v>
      </c>
      <c r="Q27" t="s">
        <v>95</v>
      </c>
      <c r="R27" s="36" t="s">
        <v>93</v>
      </c>
      <c r="S27" s="38">
        <v>4.5999999999999996</v>
      </c>
    </row>
    <row r="28" spans="1:19" x14ac:dyDescent="0.3">
      <c r="A28" t="s">
        <v>47</v>
      </c>
      <c r="B28" s="2" t="s">
        <v>1</v>
      </c>
      <c r="C28" s="1" t="s">
        <v>46</v>
      </c>
      <c r="E28" s="24" t="s">
        <v>37</v>
      </c>
      <c r="F28" s="18">
        <v>150001</v>
      </c>
      <c r="G28" s="18">
        <v>300000</v>
      </c>
      <c r="H28" s="15">
        <v>8.0500000000000007</v>
      </c>
      <c r="I28" s="26">
        <v>8.0500000000000007</v>
      </c>
      <c r="K28" s="5" t="s">
        <v>29</v>
      </c>
      <c r="L28" s="78" t="e">
        <f>IF(Estimator2!E6=H2,VLOOKUP(Estimator2!E12,F9:I13,3),VLOOKUP(Estimator2!E12,F9:I13,4))</f>
        <v>#N/A</v>
      </c>
      <c r="P28" s="9" t="str">
        <f>Q28&amp;COUNTIF($Q$3:Q28, Q28)</f>
        <v>2023-242</v>
      </c>
      <c r="Q28" t="s">
        <v>95</v>
      </c>
      <c r="R28" s="36" t="s">
        <v>94</v>
      </c>
      <c r="S28" s="38">
        <v>5.45</v>
      </c>
    </row>
    <row r="29" spans="1:19" x14ac:dyDescent="0.3">
      <c r="A29" t="s">
        <v>5</v>
      </c>
      <c r="B29" s="2">
        <v>4.5999999999999996</v>
      </c>
      <c r="C29" s="2">
        <v>4.5999999999999996</v>
      </c>
      <c r="E29" s="20" t="s">
        <v>67</v>
      </c>
      <c r="F29" s="21">
        <v>0</v>
      </c>
      <c r="G29" s="21">
        <v>15000</v>
      </c>
      <c r="H29" s="12">
        <v>4.5999999999999996</v>
      </c>
      <c r="I29" s="13">
        <v>4.5999999999999996</v>
      </c>
      <c r="K29" s="5" t="s">
        <v>30</v>
      </c>
      <c r="L29" s="78" t="e">
        <f>IF(Estimator2!E6=H2,VLOOKUP(Estimator2!E12,F14:I18,3),VLOOKUP(Estimator2!E12,F14:I18,4))</f>
        <v>#N/A</v>
      </c>
      <c r="P29" s="9" t="str">
        <f>Q29&amp;COUNTIF($Q$3:Q29, Q29)</f>
        <v>2023-243</v>
      </c>
      <c r="Q29" t="s">
        <v>95</v>
      </c>
      <c r="R29" s="39" t="s">
        <v>72</v>
      </c>
      <c r="S29" s="38">
        <v>7.35</v>
      </c>
    </row>
    <row r="30" spans="1:19" x14ac:dyDescent="0.3">
      <c r="A30" t="s">
        <v>10</v>
      </c>
      <c r="B30" s="2">
        <v>4.5999999999999996</v>
      </c>
      <c r="C30" s="2">
        <v>4.5999999999999996</v>
      </c>
      <c r="E30" s="23" t="s">
        <v>67</v>
      </c>
      <c r="F30" s="17">
        <v>15001</v>
      </c>
      <c r="G30" s="17">
        <v>21636</v>
      </c>
      <c r="H30" s="14">
        <v>4.5999999999999996</v>
      </c>
      <c r="I30" s="25">
        <v>4.5999999999999996</v>
      </c>
      <c r="K30" s="5" t="s">
        <v>31</v>
      </c>
      <c r="L30" s="78" t="e">
        <f>IF(Estimator2!E6=H2,VLOOKUP(Estimator2!E12,F19:I23,3),VLOOKUP(Estimator2!E12,F19:I23,4))</f>
        <v>#N/A</v>
      </c>
      <c r="P30" s="9" t="str">
        <f>Q30&amp;COUNTIF($Q$3:Q30, Q30)</f>
        <v>2023-244</v>
      </c>
      <c r="Q30" t="s">
        <v>95</v>
      </c>
      <c r="R30" s="40" t="s">
        <v>13</v>
      </c>
      <c r="S30" s="42">
        <v>8.0500000000000007</v>
      </c>
    </row>
    <row r="31" spans="1:19" x14ac:dyDescent="0.3">
      <c r="A31" t="s">
        <v>18</v>
      </c>
      <c r="B31" s="2">
        <v>5.45</v>
      </c>
      <c r="C31" s="2">
        <v>5.45</v>
      </c>
      <c r="E31" s="23" t="s">
        <v>67</v>
      </c>
      <c r="F31" s="17">
        <v>21637</v>
      </c>
      <c r="G31" s="17">
        <v>51515</v>
      </c>
      <c r="H31" s="14">
        <v>5.45</v>
      </c>
      <c r="I31" s="25">
        <v>5.45</v>
      </c>
      <c r="K31" s="5" t="s">
        <v>37</v>
      </c>
      <c r="L31" s="78" t="e">
        <f>IF(Estimator2!E6=H2,VLOOKUP(Estimator2!E12,F24:I28,3),VLOOKUP(Estimator2!E12,F24:I28,4))</f>
        <v>#N/A</v>
      </c>
      <c r="P31" s="9" t="str">
        <f>Q31&amp;COUNTIF($Q$3:Q31, Q31)</f>
        <v>2024-251</v>
      </c>
      <c r="Q31" t="s">
        <v>98</v>
      </c>
      <c r="R31" s="36" t="s">
        <v>102</v>
      </c>
      <c r="S31" s="38">
        <v>4.5999999999999996</v>
      </c>
    </row>
    <row r="32" spans="1:19" x14ac:dyDescent="0.3">
      <c r="A32" s="3" t="s">
        <v>19</v>
      </c>
      <c r="B32" s="2">
        <v>7.35</v>
      </c>
      <c r="C32" s="2">
        <v>7.35</v>
      </c>
      <c r="E32" s="23" t="s">
        <v>67</v>
      </c>
      <c r="F32" s="17">
        <v>51516</v>
      </c>
      <c r="G32" s="17">
        <v>150000</v>
      </c>
      <c r="H32" s="14">
        <v>7.35</v>
      </c>
      <c r="I32" s="25">
        <v>7.35</v>
      </c>
      <c r="K32" t="s">
        <v>67</v>
      </c>
      <c r="L32" s="78" t="e">
        <f>IF(Estimator2!E6=H2,VLOOKUP(Estimator2!E12,F29:I33,3),VLOOKUP(Estimator2!E12,F29:I33,4))</f>
        <v>#N/A</v>
      </c>
      <c r="P32" s="9" t="str">
        <f>Q32&amp;COUNTIF($Q$3:Q32, Q32)</f>
        <v>2024-252</v>
      </c>
      <c r="Q32" t="s">
        <v>98</v>
      </c>
      <c r="R32" s="36" t="s">
        <v>103</v>
      </c>
      <c r="S32" s="38">
        <v>5.45</v>
      </c>
    </row>
    <row r="33" spans="1:19" x14ac:dyDescent="0.3">
      <c r="A33" t="s">
        <v>13</v>
      </c>
      <c r="B33" s="2">
        <v>8.0500000000000007</v>
      </c>
      <c r="C33" s="2">
        <v>8.0500000000000007</v>
      </c>
      <c r="E33" s="24" t="s">
        <v>67</v>
      </c>
      <c r="F33" s="18">
        <v>150001</v>
      </c>
      <c r="G33" s="18">
        <v>300000</v>
      </c>
      <c r="H33" s="15">
        <v>8.0500000000000007</v>
      </c>
      <c r="I33" s="26">
        <v>8.0500000000000007</v>
      </c>
      <c r="K33" s="5" t="s">
        <v>77</v>
      </c>
      <c r="L33" s="78" t="e">
        <f>IF(Estimator2!E6=H2,VLOOKUP(Estimator2!E12,F34:I37,3),VLOOKUP(Estimator2!E12,F34:I37,4))</f>
        <v>#N/A</v>
      </c>
      <c r="P33" s="9" t="str">
        <f>Q33&amp;COUNTIF($Q$3:Q33, Q33)</f>
        <v>2024-253</v>
      </c>
      <c r="Q33" t="s">
        <v>98</v>
      </c>
      <c r="R33" s="39" t="s">
        <v>72</v>
      </c>
      <c r="S33" s="38">
        <v>7.35</v>
      </c>
    </row>
    <row r="34" spans="1:19" x14ac:dyDescent="0.3">
      <c r="E34" s="23" t="s">
        <v>77</v>
      </c>
      <c r="F34" s="17">
        <v>0</v>
      </c>
      <c r="G34" s="17">
        <v>22600</v>
      </c>
      <c r="H34" s="14">
        <v>4.5999999999999996</v>
      </c>
      <c r="I34" s="25">
        <v>4.5999999999999996</v>
      </c>
      <c r="K34" s="5" t="s">
        <v>78</v>
      </c>
      <c r="L34" s="78" t="e">
        <f>IF(Estimator2!E6=H2,VLOOKUP(Estimator2!E12,F38:I41,3),VLOOKUP(Estimator2!E12,F38:I41,4))</f>
        <v>#N/A</v>
      </c>
      <c r="P34" s="9" t="str">
        <f>Q34&amp;COUNTIF($Q$3:Q34, Q34)</f>
        <v>2024-254</v>
      </c>
      <c r="Q34" t="s">
        <v>98</v>
      </c>
      <c r="R34" s="40" t="s">
        <v>13</v>
      </c>
      <c r="S34" s="42">
        <v>8.0500000000000007</v>
      </c>
    </row>
    <row r="35" spans="1:19" x14ac:dyDescent="0.3">
      <c r="E35" s="23" t="s">
        <v>77</v>
      </c>
      <c r="F35" s="17">
        <v>22601</v>
      </c>
      <c r="G35" s="17">
        <v>54900</v>
      </c>
      <c r="H35" s="14">
        <v>5.45</v>
      </c>
      <c r="I35" s="25">
        <v>5.45</v>
      </c>
      <c r="K35" t="s">
        <v>85</v>
      </c>
      <c r="L35" s="78" t="e">
        <f>IF(Estimator2!E6=H2,VLOOKUP(Estimator2!E12,F42:I45,3),VLOOKUP(Estimator2!E12,F42:I45,4))</f>
        <v>#N/A</v>
      </c>
      <c r="P35" s="1" t="s">
        <v>104</v>
      </c>
      <c r="Q35" t="s">
        <v>108</v>
      </c>
      <c r="R35" s="36" t="s">
        <v>121</v>
      </c>
      <c r="S35" s="38">
        <v>4.5999999999999996</v>
      </c>
    </row>
    <row r="36" spans="1:19" x14ac:dyDescent="0.3">
      <c r="A36" t="s">
        <v>24</v>
      </c>
      <c r="E36" s="23" t="s">
        <v>77</v>
      </c>
      <c r="F36" s="17">
        <v>54901</v>
      </c>
      <c r="G36" s="17">
        <v>150000</v>
      </c>
      <c r="H36" s="14">
        <v>7.35</v>
      </c>
      <c r="I36" s="25">
        <v>7.35</v>
      </c>
      <c r="K36" s="5" t="s">
        <v>95</v>
      </c>
      <c r="L36" s="78" t="e">
        <f>IF(Estimator2!E6=H2,VLOOKUP(Estimator2!E12,F46:I49,3),VLOOKUP(Estimator2!E12,F46:I49,4))</f>
        <v>#N/A</v>
      </c>
      <c r="P36" s="1" t="s">
        <v>105</v>
      </c>
      <c r="Q36" t="s">
        <v>108</v>
      </c>
      <c r="R36" s="36" t="s">
        <v>122</v>
      </c>
      <c r="S36" s="38">
        <v>5.45</v>
      </c>
    </row>
    <row r="37" spans="1:19" x14ac:dyDescent="0.3">
      <c r="A37" t="s">
        <v>47</v>
      </c>
      <c r="B37" s="1" t="s">
        <v>1</v>
      </c>
      <c r="C37" s="1" t="s">
        <v>46</v>
      </c>
      <c r="E37" s="24" t="s">
        <v>77</v>
      </c>
      <c r="F37" s="18">
        <v>150001</v>
      </c>
      <c r="G37" s="18">
        <v>300000</v>
      </c>
      <c r="H37" s="15">
        <v>8.0500000000000007</v>
      </c>
      <c r="I37" s="26">
        <v>8.0500000000000007</v>
      </c>
      <c r="K37" s="5" t="s">
        <v>98</v>
      </c>
      <c r="L37" s="78" t="e">
        <f>IF(Estimator2!E6=H2,VLOOKUP(Estimator2!E12,F50:I53,3),VLOOKUP(Estimator2!E12,F50:I53,4))</f>
        <v>#N/A</v>
      </c>
      <c r="P37" s="1" t="s">
        <v>106</v>
      </c>
      <c r="Q37" t="s">
        <v>108</v>
      </c>
      <c r="R37" s="39" t="s">
        <v>72</v>
      </c>
      <c r="S37" s="38">
        <v>7.35</v>
      </c>
    </row>
    <row r="38" spans="1:19" x14ac:dyDescent="0.3">
      <c r="A38" t="s">
        <v>5</v>
      </c>
      <c r="B38" s="1">
        <v>4.5999999999999996</v>
      </c>
      <c r="C38" s="1">
        <v>4.5999999999999996</v>
      </c>
      <c r="E38" s="23" t="s">
        <v>78</v>
      </c>
      <c r="F38" s="17">
        <v>0</v>
      </c>
      <c r="G38" s="17">
        <v>23100</v>
      </c>
      <c r="H38" s="14">
        <v>4.5999999999999996</v>
      </c>
      <c r="I38" s="25">
        <v>4.5999999999999996</v>
      </c>
      <c r="K38" s="5" t="s">
        <v>108</v>
      </c>
      <c r="L38" s="78" t="e">
        <f>IF(Estimator2!E6=H2,VLOOKUP(Estimator2!E12,F54:I57,3),VLOOKUP(Estimator2!E12,F54:I57,4))</f>
        <v>#N/A</v>
      </c>
      <c r="P38" s="1" t="s">
        <v>107</v>
      </c>
      <c r="Q38" t="s">
        <v>108</v>
      </c>
      <c r="R38" s="40" t="s">
        <v>13</v>
      </c>
      <c r="S38" s="42">
        <v>8.0500000000000007</v>
      </c>
    </row>
    <row r="39" spans="1:19" x14ac:dyDescent="0.3">
      <c r="A39" t="s">
        <v>25</v>
      </c>
      <c r="B39" s="1">
        <v>4.5999999999999996</v>
      </c>
      <c r="C39" s="1">
        <v>4.5999999999999996</v>
      </c>
      <c r="E39" s="23" t="s">
        <v>78</v>
      </c>
      <c r="F39" s="17">
        <v>23101</v>
      </c>
      <c r="G39" s="17">
        <v>56000</v>
      </c>
      <c r="H39" s="14">
        <v>5.45</v>
      </c>
      <c r="I39" s="25">
        <v>5.45</v>
      </c>
      <c r="K39" s="5" t="s">
        <v>116</v>
      </c>
      <c r="L39" s="78" t="str">
        <f>IF(Estimator2!E6=H2,VLOOKUP(Estimator2!E13,F58:I61,3),VLOOKUP(Estimator2!E13,F58:I61,4))</f>
        <v>TBA</v>
      </c>
      <c r="P39" s="1" t="s">
        <v>117</v>
      </c>
      <c r="Q39" t="s">
        <v>116</v>
      </c>
      <c r="R39" s="36" t="s">
        <v>102</v>
      </c>
      <c r="S39" s="38" t="s">
        <v>109</v>
      </c>
    </row>
    <row r="40" spans="1:19" x14ac:dyDescent="0.3">
      <c r="A40" t="s">
        <v>26</v>
      </c>
      <c r="B40" s="1">
        <v>5.45</v>
      </c>
      <c r="C40" s="1">
        <v>5.45</v>
      </c>
      <c r="E40" s="23" t="s">
        <v>78</v>
      </c>
      <c r="F40" s="17">
        <v>56001</v>
      </c>
      <c r="G40" s="17">
        <v>150000</v>
      </c>
      <c r="H40" s="14">
        <v>7.35</v>
      </c>
      <c r="I40" s="25">
        <v>7.35</v>
      </c>
      <c r="P40" s="1" t="s">
        <v>118</v>
      </c>
      <c r="Q40" t="s">
        <v>116</v>
      </c>
      <c r="R40" s="36" t="s">
        <v>103</v>
      </c>
      <c r="S40" s="38" t="s">
        <v>109</v>
      </c>
    </row>
    <row r="41" spans="1:19" x14ac:dyDescent="0.3">
      <c r="A41" s="3" t="s">
        <v>35</v>
      </c>
      <c r="B41" s="1">
        <v>7.35</v>
      </c>
      <c r="C41" s="1">
        <v>7.35</v>
      </c>
      <c r="E41" s="24" t="s">
        <v>78</v>
      </c>
      <c r="F41" s="18">
        <v>150001</v>
      </c>
      <c r="G41" s="18">
        <v>300000</v>
      </c>
      <c r="H41" s="15">
        <v>8.0500000000000007</v>
      </c>
      <c r="I41" s="26">
        <v>8.0500000000000007</v>
      </c>
      <c r="K41" s="79" t="s">
        <v>27</v>
      </c>
      <c r="L41" s="79" t="s">
        <v>0</v>
      </c>
      <c r="P41" s="1" t="s">
        <v>119</v>
      </c>
      <c r="Q41" t="s">
        <v>116</v>
      </c>
      <c r="R41" s="39" t="s">
        <v>72</v>
      </c>
      <c r="S41" s="38" t="s">
        <v>109</v>
      </c>
    </row>
    <row r="42" spans="1:19" x14ac:dyDescent="0.3">
      <c r="A42" t="s">
        <v>13</v>
      </c>
      <c r="B42" s="1">
        <v>8.0500000000000007</v>
      </c>
      <c r="C42" s="1">
        <v>8.0500000000000007</v>
      </c>
      <c r="E42" s="23" t="s">
        <v>85</v>
      </c>
      <c r="F42" s="17">
        <v>0</v>
      </c>
      <c r="G42" s="17">
        <v>23100</v>
      </c>
      <c r="H42" s="14">
        <v>4.5999999999999996</v>
      </c>
      <c r="I42" s="25">
        <v>4.5999999999999996</v>
      </c>
      <c r="K42" s="5" t="s">
        <v>28</v>
      </c>
      <c r="L42" s="5" t="s">
        <v>1</v>
      </c>
      <c r="P42" s="1" t="s">
        <v>120</v>
      </c>
      <c r="Q42" t="s">
        <v>116</v>
      </c>
      <c r="R42" s="40" t="s">
        <v>13</v>
      </c>
      <c r="S42" s="42" t="s">
        <v>109</v>
      </c>
    </row>
    <row r="43" spans="1:19" x14ac:dyDescent="0.3">
      <c r="E43" s="23" t="s">
        <v>85</v>
      </c>
      <c r="F43" s="17">
        <v>23101</v>
      </c>
      <c r="G43" s="17">
        <v>56000</v>
      </c>
      <c r="H43" s="14">
        <v>5.45</v>
      </c>
      <c r="I43" s="25">
        <v>5.45</v>
      </c>
      <c r="K43" s="5" t="s">
        <v>29</v>
      </c>
      <c r="L43" s="5" t="s">
        <v>2</v>
      </c>
    </row>
    <row r="44" spans="1:19" x14ac:dyDescent="0.3">
      <c r="E44" s="23" t="s">
        <v>85</v>
      </c>
      <c r="F44" s="17">
        <v>56001</v>
      </c>
      <c r="G44" s="17">
        <v>150000</v>
      </c>
      <c r="H44" s="14">
        <v>7.35</v>
      </c>
      <c r="I44" s="25">
        <v>7.35</v>
      </c>
      <c r="K44" s="5" t="s">
        <v>30</v>
      </c>
      <c r="L44" s="5" t="s">
        <v>3</v>
      </c>
    </row>
    <row r="45" spans="1:19" x14ac:dyDescent="0.3">
      <c r="E45" s="24" t="s">
        <v>85</v>
      </c>
      <c r="F45" s="18">
        <v>150001</v>
      </c>
      <c r="G45" s="18">
        <v>300000</v>
      </c>
      <c r="H45" s="15">
        <v>8.0500000000000007</v>
      </c>
      <c r="I45" s="26">
        <v>8.0500000000000007</v>
      </c>
      <c r="K45" s="5" t="s">
        <v>31</v>
      </c>
      <c r="L45" s="5" t="s">
        <v>4</v>
      </c>
    </row>
    <row r="46" spans="1:19" x14ac:dyDescent="0.3">
      <c r="E46" s="23" t="s">
        <v>95</v>
      </c>
      <c r="F46" s="17">
        <v>0</v>
      </c>
      <c r="G46" s="17">
        <v>32000</v>
      </c>
      <c r="H46" s="14">
        <v>4.5999999999999996</v>
      </c>
      <c r="I46" s="25">
        <v>4.5999999999999996</v>
      </c>
      <c r="K46" s="5" t="s">
        <v>37</v>
      </c>
      <c r="L46" s="5"/>
      <c r="Q46" s="77" t="s">
        <v>101</v>
      </c>
    </row>
    <row r="47" spans="1:19" x14ac:dyDescent="0.3">
      <c r="E47" s="23" t="s">
        <v>95</v>
      </c>
      <c r="F47" s="17">
        <v>32001</v>
      </c>
      <c r="G47" s="17">
        <v>56000</v>
      </c>
      <c r="H47" s="14">
        <v>5.45</v>
      </c>
      <c r="I47" s="25">
        <v>5.45</v>
      </c>
      <c r="K47" t="s">
        <v>67</v>
      </c>
      <c r="Q47" s="73">
        <f>Estimator2!E5</f>
        <v>0</v>
      </c>
      <c r="S47" t="str">
        <f>IF(Estimator!E8=""," ",VLOOKUP(Estimator!E8,Q6:S33,3,))</f>
        <v xml:space="preserve"> </v>
      </c>
    </row>
    <row r="48" spans="1:19" x14ac:dyDescent="0.3">
      <c r="E48" s="23" t="s">
        <v>95</v>
      </c>
      <c r="F48" s="17">
        <v>56001</v>
      </c>
      <c r="G48" s="17">
        <v>150000</v>
      </c>
      <c r="H48" s="14">
        <v>7.35</v>
      </c>
      <c r="I48" s="25">
        <v>7.35</v>
      </c>
      <c r="K48" s="5" t="s">
        <v>77</v>
      </c>
      <c r="Q48">
        <v>1</v>
      </c>
      <c r="R48" s="74" t="e">
        <f>VLOOKUP($Q$47&amp;Q48,P3:R38,3,FALSE)</f>
        <v>#N/A</v>
      </c>
      <c r="S48" s="74" t="e">
        <f>VLOOKUP($Q$47&amp;Q48,P3:S38,4,FALSE)</f>
        <v>#N/A</v>
      </c>
    </row>
    <row r="49" spans="5:19" x14ac:dyDescent="0.3">
      <c r="E49" s="24" t="s">
        <v>95</v>
      </c>
      <c r="F49" s="18">
        <v>150001</v>
      </c>
      <c r="G49" s="18">
        <v>300000</v>
      </c>
      <c r="H49" s="15">
        <v>8.0500000000000007</v>
      </c>
      <c r="I49" s="26">
        <v>8.0500000000000007</v>
      </c>
      <c r="K49" s="5" t="s">
        <v>78</v>
      </c>
      <c r="Q49">
        <v>2</v>
      </c>
      <c r="R49" s="74" t="e">
        <f>VLOOKUP($Q$47&amp;Q49,P4:R38,3,FALSE)</f>
        <v>#N/A</v>
      </c>
      <c r="S49" s="74" t="e">
        <f>VLOOKUP($Q$47&amp;Q49,P4:S38,4,FALSE)</f>
        <v>#N/A</v>
      </c>
    </row>
    <row r="50" spans="5:19" x14ac:dyDescent="0.3">
      <c r="E50" s="23" t="s">
        <v>98</v>
      </c>
      <c r="F50" s="17">
        <v>0</v>
      </c>
      <c r="G50" s="17">
        <v>34199</v>
      </c>
      <c r="H50" s="14">
        <v>4.5999999999999996</v>
      </c>
      <c r="I50" s="25">
        <v>4.5999999999999996</v>
      </c>
      <c r="K50" t="s">
        <v>85</v>
      </c>
      <c r="Q50">
        <v>3</v>
      </c>
      <c r="R50" s="74" t="e">
        <f>VLOOKUP($Q$47&amp;Q50,P5:R38,3,FALSE)</f>
        <v>#N/A</v>
      </c>
      <c r="S50" s="74" t="e">
        <f>VLOOKUP($Q$47&amp;Q50,P5:S38,4,FALSE)</f>
        <v>#N/A</v>
      </c>
    </row>
    <row r="51" spans="5:19" x14ac:dyDescent="0.3">
      <c r="E51" s="23" t="s">
        <v>98</v>
      </c>
      <c r="F51" s="17">
        <v>34200</v>
      </c>
      <c r="G51" s="17">
        <v>56000</v>
      </c>
      <c r="H51" s="14">
        <v>5.45</v>
      </c>
      <c r="I51" s="25">
        <v>5.45</v>
      </c>
      <c r="K51" s="5" t="s">
        <v>95</v>
      </c>
      <c r="Q51">
        <v>4</v>
      </c>
      <c r="R51" s="74" t="e">
        <f>VLOOKUP($Q$47&amp;Q51,P6:R38,3,FALSE)</f>
        <v>#N/A</v>
      </c>
      <c r="S51" s="74" t="e">
        <f>VLOOKUP($Q$47&amp;Q51,P6:S38,4,FALSE)</f>
        <v>#N/A</v>
      </c>
    </row>
    <row r="52" spans="5:19" x14ac:dyDescent="0.3">
      <c r="E52" s="23" t="s">
        <v>98</v>
      </c>
      <c r="F52" s="17">
        <v>56001</v>
      </c>
      <c r="G52" s="17">
        <v>150000</v>
      </c>
      <c r="H52" s="14">
        <v>7.35</v>
      </c>
      <c r="I52" s="25">
        <v>7.35</v>
      </c>
      <c r="K52" s="5" t="s">
        <v>98</v>
      </c>
    </row>
    <row r="53" spans="5:19" x14ac:dyDescent="0.3">
      <c r="E53" s="24" t="s">
        <v>98</v>
      </c>
      <c r="F53" s="18">
        <v>150001</v>
      </c>
      <c r="G53" s="18">
        <v>300000</v>
      </c>
      <c r="H53" s="15">
        <v>8.0500000000000007</v>
      </c>
      <c r="I53" s="26">
        <v>8.0500000000000007</v>
      </c>
      <c r="K53" s="5" t="s">
        <v>108</v>
      </c>
      <c r="L53" s="77" t="s">
        <v>112</v>
      </c>
    </row>
    <row r="54" spans="5:19" x14ac:dyDescent="0.3">
      <c r="E54" s="23" t="s">
        <v>108</v>
      </c>
      <c r="F54" s="17">
        <v>0</v>
      </c>
      <c r="G54" s="17">
        <v>34799</v>
      </c>
      <c r="H54" s="14">
        <v>4.5999999999999996</v>
      </c>
      <c r="I54" s="25">
        <v>4.5999999999999996</v>
      </c>
      <c r="K54" s="5" t="s">
        <v>116</v>
      </c>
      <c r="L54" t="s">
        <v>113</v>
      </c>
    </row>
    <row r="55" spans="5:19" x14ac:dyDescent="0.3">
      <c r="E55" s="23" t="s">
        <v>108</v>
      </c>
      <c r="F55" s="17">
        <v>34800</v>
      </c>
      <c r="G55" s="17">
        <v>56000</v>
      </c>
      <c r="H55" s="14">
        <v>5.45</v>
      </c>
      <c r="I55" s="25">
        <v>5.45</v>
      </c>
      <c r="L55" t="s">
        <v>114</v>
      </c>
    </row>
    <row r="56" spans="5:19" x14ac:dyDescent="0.3">
      <c r="E56" s="23" t="s">
        <v>108</v>
      </c>
      <c r="F56" s="17">
        <v>56001</v>
      </c>
      <c r="G56" s="17">
        <v>150000</v>
      </c>
      <c r="H56" s="14">
        <v>7.35</v>
      </c>
      <c r="I56" s="25">
        <v>7.35</v>
      </c>
      <c r="L56" t="s">
        <v>115</v>
      </c>
    </row>
    <row r="57" spans="5:19" x14ac:dyDescent="0.3">
      <c r="E57" s="24" t="s">
        <v>108</v>
      </c>
      <c r="F57" s="18">
        <v>150001</v>
      </c>
      <c r="G57" s="18">
        <v>300000</v>
      </c>
      <c r="H57" s="15">
        <v>8.0500000000000007</v>
      </c>
      <c r="I57" s="26">
        <v>8.0500000000000007</v>
      </c>
    </row>
    <row r="58" spans="5:19" x14ac:dyDescent="0.3">
      <c r="E58" s="23" t="s">
        <v>116</v>
      </c>
      <c r="F58" s="17">
        <v>0</v>
      </c>
      <c r="G58" s="17">
        <v>34199</v>
      </c>
      <c r="H58" s="14" t="s">
        <v>109</v>
      </c>
      <c r="I58" s="25" t="s">
        <v>109</v>
      </c>
    </row>
    <row r="59" spans="5:19" x14ac:dyDescent="0.3">
      <c r="E59" s="23" t="s">
        <v>116</v>
      </c>
      <c r="F59" s="17">
        <v>34200</v>
      </c>
      <c r="G59" s="17">
        <v>56000</v>
      </c>
      <c r="H59" s="14" t="s">
        <v>109</v>
      </c>
      <c r="I59" s="25" t="s">
        <v>109</v>
      </c>
    </row>
    <row r="60" spans="5:19" x14ac:dyDescent="0.3">
      <c r="E60" s="23" t="s">
        <v>116</v>
      </c>
      <c r="F60" s="17">
        <v>56001</v>
      </c>
      <c r="G60" s="17">
        <v>150000</v>
      </c>
      <c r="H60" s="14" t="s">
        <v>109</v>
      </c>
      <c r="I60" s="25" t="s">
        <v>109</v>
      </c>
    </row>
    <row r="61" spans="5:19" x14ac:dyDescent="0.3">
      <c r="E61" s="24" t="s">
        <v>116</v>
      </c>
      <c r="F61" s="18">
        <v>150001</v>
      </c>
      <c r="G61" s="18">
        <v>300000</v>
      </c>
      <c r="H61" s="15" t="s">
        <v>109</v>
      </c>
      <c r="I61" s="26" t="s">
        <v>109</v>
      </c>
    </row>
  </sheetData>
  <mergeCells count="1">
    <mergeCell ref="P1:V1"/>
  </mergeCells>
  <phoneticPr fontId="8" type="noConversion"/>
  <dataValidations count="3">
    <dataValidation type="list" allowBlank="1" showInputMessage="1" showErrorMessage="1" sqref="O2:P2" xr:uid="{68EC5927-94D7-4EBD-B9FD-53F613B825CC}">
      <formula1>$K$30:$K$36</formula1>
    </dataValidation>
    <dataValidation type="list" allowBlank="1" showInputMessage="1" showErrorMessage="1" sqref="K2" xr:uid="{00000000-0002-0000-0100-000000000000}">
      <formula1>$K$42:$K$46</formula1>
    </dataValidation>
    <dataValidation type="list" allowBlank="1" showInputMessage="1" showErrorMessage="1" sqref="K4" xr:uid="{00000000-0002-0000-0100-000001000000}">
      <formula1>$L$42:$L$45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10</vt:i4>
      </vt:variant>
    </vt:vector>
  </HeadingPairs>
  <TitlesOfParts>
    <vt:vector size="14" baseType="lpstr">
      <vt:lpstr>Sheet1</vt:lpstr>
      <vt:lpstr>Estimator2</vt:lpstr>
      <vt:lpstr>Estimator</vt:lpstr>
      <vt:lpstr>tables</vt:lpstr>
      <vt:lpstr>Estimator2!_1_April_2019_to_31_March_2020</vt:lpstr>
      <vt:lpstr>_1_April_2019_to_31_March_2020</vt:lpstr>
      <vt:lpstr>Estimator2!_1_April_2020_to_31_March_2021</vt:lpstr>
      <vt:lpstr>_1_April_2020_to_31_March_2021</vt:lpstr>
      <vt:lpstr>Estimator2!_1_April_2021_to_31_March_2022</vt:lpstr>
      <vt:lpstr>_1_April_2021_to_31_March_2022</vt:lpstr>
      <vt:lpstr>Estimator2!_1_April_2022_to_31_March_2023</vt:lpstr>
      <vt:lpstr>_1_April_2022_to_31_March_2023</vt:lpstr>
      <vt:lpstr>Estimator!Print_Area</vt:lpstr>
      <vt:lpstr>Estimator2!Print_Area</vt:lpstr>
    </vt:vector>
  </TitlesOfParts>
  <Company>UK SBS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Kye Honor (JSS)</dc:creator>
  <cp:lastModifiedBy>Kye Honor - JSS</cp:lastModifiedBy>
  <cp:lastPrinted>2014-10-31T15:38:37Z</cp:lastPrinted>
  <dcterms:created xsi:type="dcterms:W3CDTF">2014-10-31T09:12:31Z</dcterms:created>
  <dcterms:modified xsi:type="dcterms:W3CDTF">2025-01-27T10:17:16Z</dcterms:modified>
</cp:coreProperties>
</file>